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2233E50F-215E-4335-8B1D-4C4CB97D1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5" i="1" l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F75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M63" i="1"/>
  <c r="M64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O46" i="2" l="1"/>
  <c r="N46" i="2"/>
  <c r="M46" i="2"/>
  <c r="L46" i="2"/>
  <c r="O45" i="2"/>
  <c r="Q63" i="1" s="1"/>
  <c r="N45" i="2"/>
  <c r="M45" i="2"/>
  <c r="L45" i="2"/>
  <c r="O44" i="2"/>
  <c r="N44" i="2"/>
  <c r="M44" i="2"/>
  <c r="O62" i="1" s="1"/>
  <c r="L44" i="2"/>
  <c r="N62" i="1" s="1"/>
  <c r="K62" i="1"/>
  <c r="O43" i="2"/>
  <c r="Q61" i="1" s="1"/>
  <c r="N43" i="2"/>
  <c r="P61" i="1" s="1"/>
  <c r="M43" i="2"/>
  <c r="O61" i="1" s="1"/>
  <c r="L43" i="2"/>
  <c r="N61" i="1" s="1"/>
  <c r="L61" i="1"/>
  <c r="J61" i="1"/>
  <c r="O42" i="2"/>
  <c r="N42" i="2"/>
  <c r="P59" i="1" s="1"/>
  <c r="M42" i="2"/>
  <c r="O59" i="1" s="1"/>
  <c r="L42" i="2"/>
  <c r="N59" i="1" s="1"/>
  <c r="L59" i="1"/>
  <c r="O41" i="2"/>
  <c r="Q58" i="1" s="1"/>
  <c r="N41" i="2"/>
  <c r="M41" i="2"/>
  <c r="O58" i="1" s="1"/>
  <c r="L41" i="2"/>
  <c r="K58" i="1"/>
  <c r="O40" i="2"/>
  <c r="Q57" i="1" s="1"/>
  <c r="N40" i="2"/>
  <c r="P57" i="1" s="1"/>
  <c r="M40" i="2"/>
  <c r="O57" i="1" s="1"/>
  <c r="L40" i="2"/>
  <c r="L57" i="1"/>
  <c r="K57" i="1"/>
  <c r="O39" i="2"/>
  <c r="Q56" i="1" s="1"/>
  <c r="N39" i="2"/>
  <c r="P56" i="1" s="1"/>
  <c r="M39" i="2"/>
  <c r="O56" i="1" s="1"/>
  <c r="L39" i="2"/>
  <c r="N56" i="1" s="1"/>
  <c r="L56" i="1"/>
  <c r="O38" i="2"/>
  <c r="N38" i="2"/>
  <c r="P55" i="1" s="1"/>
  <c r="M38" i="2"/>
  <c r="L38" i="2"/>
  <c r="N55" i="1" s="1"/>
  <c r="O37" i="2"/>
  <c r="Q54" i="1" s="1"/>
  <c r="N37" i="2"/>
  <c r="M37" i="2"/>
  <c r="O54" i="1" s="1"/>
  <c r="L37" i="2"/>
  <c r="N54" i="1" s="1"/>
  <c r="K54" i="1"/>
  <c r="O36" i="2"/>
  <c r="N36" i="2"/>
  <c r="P53" i="1" s="1"/>
  <c r="M36" i="2"/>
  <c r="O53" i="1" s="1"/>
  <c r="L36" i="2"/>
  <c r="K53" i="1"/>
  <c r="O35" i="2"/>
  <c r="Q45" i="1" s="1"/>
  <c r="N35" i="2"/>
  <c r="M35" i="2"/>
  <c r="O45" i="1" s="1"/>
  <c r="L35" i="2"/>
  <c r="N45" i="1" s="1"/>
  <c r="K45" i="1"/>
  <c r="J45" i="1"/>
  <c r="O34" i="2"/>
  <c r="N34" i="2"/>
  <c r="P38" i="1" s="1"/>
  <c r="M34" i="2"/>
  <c r="O38" i="1" s="1"/>
  <c r="L34" i="2"/>
  <c r="L38" i="1"/>
  <c r="K38" i="1"/>
  <c r="O33" i="2"/>
  <c r="Q37" i="1" s="1"/>
  <c r="N33" i="2"/>
  <c r="P37" i="1" s="1"/>
  <c r="M33" i="2"/>
  <c r="O37" i="1" s="1"/>
  <c r="L33" i="2"/>
  <c r="N37" i="1" s="1"/>
  <c r="M37" i="1"/>
  <c r="L37" i="1"/>
  <c r="K37" i="1"/>
  <c r="O32" i="2"/>
  <c r="N32" i="2"/>
  <c r="P36" i="1" s="1"/>
  <c r="M32" i="2"/>
  <c r="O36" i="1" s="1"/>
  <c r="L32" i="2"/>
  <c r="N36" i="1" s="1"/>
  <c r="K36" i="1"/>
  <c r="O31" i="2"/>
  <c r="N31" i="2"/>
  <c r="P34" i="1" s="1"/>
  <c r="M31" i="2"/>
  <c r="L31" i="2"/>
  <c r="N34" i="1" s="1"/>
  <c r="L34" i="1"/>
  <c r="O30" i="2"/>
  <c r="Q33" i="1" s="1"/>
  <c r="N30" i="2"/>
  <c r="P33" i="1" s="1"/>
  <c r="M30" i="2"/>
  <c r="L30" i="2"/>
  <c r="N33" i="1" s="1"/>
  <c r="K33" i="1"/>
  <c r="J33" i="1"/>
  <c r="O29" i="2"/>
  <c r="Q32" i="1" s="1"/>
  <c r="N29" i="2"/>
  <c r="P32" i="1" s="1"/>
  <c r="M29" i="2"/>
  <c r="O32" i="1" s="1"/>
  <c r="L29" i="2"/>
  <c r="N32" i="1" s="1"/>
  <c r="L32" i="1"/>
  <c r="K32" i="1"/>
  <c r="O28" i="2"/>
  <c r="N28" i="2"/>
  <c r="P31" i="1" s="1"/>
  <c r="M28" i="2"/>
  <c r="L28" i="2"/>
  <c r="N31" i="1" s="1"/>
  <c r="L31" i="1"/>
  <c r="O27" i="2"/>
  <c r="N27" i="2"/>
  <c r="M27" i="2"/>
  <c r="L27" i="2"/>
  <c r="N30" i="1" s="1"/>
  <c r="K30" i="1"/>
  <c r="O26" i="2"/>
  <c r="N26" i="2"/>
  <c r="P29" i="1" s="1"/>
  <c r="M26" i="2"/>
  <c r="L26" i="2"/>
  <c r="L29" i="1"/>
  <c r="J29" i="1"/>
  <c r="O25" i="2"/>
  <c r="N25" i="2"/>
  <c r="M25" i="2"/>
  <c r="O28" i="1" s="1"/>
  <c r="L25" i="2"/>
  <c r="N28" i="1" s="1"/>
  <c r="L28" i="1"/>
  <c r="O24" i="2"/>
  <c r="Q27" i="1" s="1"/>
  <c r="N24" i="2"/>
  <c r="M24" i="2"/>
  <c r="O27" i="1" s="1"/>
  <c r="L24" i="2"/>
  <c r="M27" i="1"/>
  <c r="K27" i="1"/>
  <c r="O23" i="2"/>
  <c r="N23" i="2"/>
  <c r="P26" i="1" s="1"/>
  <c r="M23" i="2"/>
  <c r="O26" i="1" s="1"/>
  <c r="L23" i="2"/>
  <c r="L26" i="1"/>
  <c r="O22" i="2"/>
  <c r="Q25" i="1" s="1"/>
  <c r="N22" i="2"/>
  <c r="M22" i="2"/>
  <c r="L22" i="2"/>
  <c r="N25" i="1" s="1"/>
  <c r="K25" i="1"/>
  <c r="J25" i="1"/>
  <c r="O21" i="2"/>
  <c r="Q24" i="1" s="1"/>
  <c r="N21" i="2"/>
  <c r="P24" i="1" s="1"/>
  <c r="M21" i="2"/>
  <c r="O24" i="1" s="1"/>
  <c r="L21" i="2"/>
  <c r="K24" i="1"/>
  <c r="O20" i="2"/>
  <c r="Q23" i="1" s="1"/>
  <c r="N20" i="2"/>
  <c r="P23" i="1" s="1"/>
  <c r="M20" i="2"/>
  <c r="L20" i="2"/>
  <c r="N23" i="1" s="1"/>
  <c r="L23" i="1"/>
  <c r="O19" i="2"/>
  <c r="Q22" i="1" s="1"/>
  <c r="N19" i="2"/>
  <c r="P22" i="1" s="1"/>
  <c r="M19" i="2"/>
  <c r="L19" i="2"/>
  <c r="N22" i="1" s="1"/>
  <c r="K22" i="1"/>
  <c r="J22" i="1"/>
  <c r="O18" i="2"/>
  <c r="Q21" i="1" s="1"/>
  <c r="N18" i="2"/>
  <c r="P21" i="1" s="1"/>
  <c r="M18" i="2"/>
  <c r="O21" i="1" s="1"/>
  <c r="L18" i="2"/>
  <c r="L21" i="1"/>
  <c r="O17" i="2"/>
  <c r="Q20" i="1" s="1"/>
  <c r="N17" i="2"/>
  <c r="M17" i="2"/>
  <c r="L17" i="2"/>
  <c r="L20" i="1"/>
  <c r="O16" i="2"/>
  <c r="Q19" i="1" s="1"/>
  <c r="N16" i="2"/>
  <c r="M16" i="2"/>
  <c r="O19" i="1" s="1"/>
  <c r="L16" i="2"/>
  <c r="N19" i="1" s="1"/>
  <c r="J19" i="1"/>
  <c r="O15" i="2"/>
  <c r="Q18" i="1" s="1"/>
  <c r="N15" i="2"/>
  <c r="P18" i="1" s="1"/>
  <c r="M15" i="2"/>
  <c r="L15" i="2"/>
  <c r="K18" i="1"/>
  <c r="J18" i="1"/>
  <c r="O14" i="2"/>
  <c r="N14" i="2"/>
  <c r="P17" i="1" s="1"/>
  <c r="M14" i="2"/>
  <c r="L14" i="2"/>
  <c r="N17" i="1" s="1"/>
  <c r="M17" i="1"/>
  <c r="L17" i="1"/>
  <c r="J17" i="1"/>
  <c r="O13" i="2"/>
  <c r="N13" i="2"/>
  <c r="M13" i="2"/>
  <c r="O16" i="1" s="1"/>
  <c r="L13" i="2"/>
  <c r="N16" i="1" s="1"/>
  <c r="K16" i="1"/>
  <c r="O12" i="2"/>
  <c r="Q15" i="1" s="1"/>
  <c r="N12" i="2"/>
  <c r="P15" i="1" s="1"/>
  <c r="M12" i="2"/>
  <c r="L12" i="2"/>
  <c r="N15" i="1" s="1"/>
  <c r="L15" i="1"/>
  <c r="O11" i="2"/>
  <c r="N11" i="2"/>
  <c r="P14" i="1" s="1"/>
  <c r="M11" i="2"/>
  <c r="O14" i="1" s="1"/>
  <c r="L11" i="2"/>
  <c r="N14" i="1" s="1"/>
  <c r="L14" i="1"/>
  <c r="K14" i="1"/>
  <c r="O10" i="2"/>
  <c r="N10" i="2"/>
  <c r="P13" i="1" s="1"/>
  <c r="M10" i="2"/>
  <c r="O13" i="1" s="1"/>
  <c r="L10" i="2"/>
  <c r="N13" i="1" s="1"/>
  <c r="L13" i="1"/>
  <c r="O9" i="2"/>
  <c r="N9" i="2"/>
  <c r="P12" i="1" s="1"/>
  <c r="M9" i="2"/>
  <c r="O12" i="1" s="1"/>
  <c r="L9" i="2"/>
  <c r="M12" i="1"/>
  <c r="L12" i="1"/>
  <c r="O8" i="2"/>
  <c r="Q11" i="1" s="1"/>
  <c r="N8" i="2"/>
  <c r="M8" i="2"/>
  <c r="O11" i="1" s="1"/>
  <c r="L8" i="2"/>
  <c r="M11" i="1"/>
  <c r="K11" i="1"/>
  <c r="O7" i="2"/>
  <c r="Q10" i="1" s="1"/>
  <c r="Q84" i="1" s="1"/>
  <c r="N7" i="2"/>
  <c r="P10" i="1" s="1"/>
  <c r="P84" i="1" s="1"/>
  <c r="M7" i="2"/>
  <c r="L7" i="2"/>
  <c r="N10" i="1" s="1"/>
  <c r="N84" i="1" s="1"/>
  <c r="M10" i="1"/>
  <c r="M84" i="1" s="1"/>
  <c r="O6" i="2"/>
  <c r="N6" i="2"/>
  <c r="M6" i="2"/>
  <c r="L6" i="2"/>
  <c r="O5" i="2"/>
  <c r="N5" i="2"/>
  <c r="M5" i="2"/>
  <c r="L5" i="2"/>
  <c r="O4" i="2"/>
  <c r="N4" i="2"/>
  <c r="M4" i="2"/>
  <c r="L4" i="2"/>
  <c r="O3" i="2"/>
  <c r="N3" i="2"/>
  <c r="M3" i="2"/>
  <c r="L3" i="2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O63" i="1"/>
  <c r="N63" i="1"/>
  <c r="E63" i="1"/>
  <c r="Q62" i="1"/>
  <c r="P62" i="1"/>
  <c r="L62" i="1"/>
  <c r="J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Q59" i="1"/>
  <c r="K59" i="1"/>
  <c r="J59" i="1"/>
  <c r="I59" i="1"/>
  <c r="H59" i="1"/>
  <c r="G59" i="1"/>
  <c r="F59" i="1"/>
  <c r="P58" i="1"/>
  <c r="N58" i="1"/>
  <c r="L58" i="1"/>
  <c r="J58" i="1"/>
  <c r="I58" i="1"/>
  <c r="H58" i="1"/>
  <c r="G58" i="1"/>
  <c r="F58" i="1"/>
  <c r="N57" i="1"/>
  <c r="J57" i="1"/>
  <c r="I57" i="1"/>
  <c r="H57" i="1"/>
  <c r="G57" i="1"/>
  <c r="F57" i="1"/>
  <c r="K56" i="1"/>
  <c r="J56" i="1"/>
  <c r="I56" i="1"/>
  <c r="H56" i="1"/>
  <c r="G56" i="1"/>
  <c r="F56" i="1"/>
  <c r="Q55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J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P45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Q38" i="1"/>
  <c r="N38" i="1"/>
  <c r="J38" i="1"/>
  <c r="I38" i="1"/>
  <c r="H38" i="1"/>
  <c r="G38" i="1"/>
  <c r="F38" i="1"/>
  <c r="J37" i="1"/>
  <c r="H37" i="1"/>
  <c r="G37" i="1"/>
  <c r="F37" i="1"/>
  <c r="E37" i="1"/>
  <c r="D37" i="1"/>
  <c r="Q36" i="1"/>
  <c r="L36" i="1"/>
  <c r="J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O34" i="1"/>
  <c r="K34" i="1"/>
  <c r="J34" i="1"/>
  <c r="I34" i="1"/>
  <c r="H34" i="1"/>
  <c r="G34" i="1"/>
  <c r="F34" i="1"/>
  <c r="O33" i="1"/>
  <c r="L33" i="1"/>
  <c r="I33" i="1"/>
  <c r="H33" i="1"/>
  <c r="G33" i="1"/>
  <c r="F33" i="1"/>
  <c r="J32" i="1"/>
  <c r="I32" i="1"/>
  <c r="H32" i="1"/>
  <c r="G32" i="1"/>
  <c r="F32" i="1"/>
  <c r="Q31" i="1"/>
  <c r="O31" i="1"/>
  <c r="K31" i="1"/>
  <c r="J31" i="1"/>
  <c r="I31" i="1"/>
  <c r="H31" i="1"/>
  <c r="G31" i="1"/>
  <c r="F31" i="1"/>
  <c r="Q30" i="1"/>
  <c r="P30" i="1"/>
  <c r="O30" i="1"/>
  <c r="L30" i="1"/>
  <c r="I30" i="1"/>
  <c r="H30" i="1"/>
  <c r="G30" i="1"/>
  <c r="F30" i="1"/>
  <c r="Q29" i="1"/>
  <c r="O29" i="1"/>
  <c r="N29" i="1"/>
  <c r="K29" i="1"/>
  <c r="I29" i="1"/>
  <c r="H29" i="1"/>
  <c r="G29" i="1"/>
  <c r="F29" i="1"/>
  <c r="Q28" i="1"/>
  <c r="P28" i="1"/>
  <c r="K28" i="1"/>
  <c r="I28" i="1"/>
  <c r="H28" i="1"/>
  <c r="G28" i="1"/>
  <c r="F28" i="1"/>
  <c r="P27" i="1"/>
  <c r="N27" i="1"/>
  <c r="L27" i="1"/>
  <c r="J27" i="1"/>
  <c r="I27" i="1"/>
  <c r="H27" i="1"/>
  <c r="G27" i="1"/>
  <c r="F27" i="1"/>
  <c r="E27" i="1"/>
  <c r="D27" i="1"/>
  <c r="Q26" i="1"/>
  <c r="N26" i="1"/>
  <c r="K26" i="1"/>
  <c r="J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J24" i="1"/>
  <c r="I24" i="1"/>
  <c r="H24" i="1"/>
  <c r="G24" i="1"/>
  <c r="F24" i="1"/>
  <c r="O23" i="1"/>
  <c r="K23" i="1"/>
  <c r="J23" i="1"/>
  <c r="H23" i="1"/>
  <c r="G23" i="1"/>
  <c r="F23" i="1"/>
  <c r="O22" i="1"/>
  <c r="L22" i="1"/>
  <c r="I22" i="1"/>
  <c r="H22" i="1"/>
  <c r="G22" i="1"/>
  <c r="F22" i="1"/>
  <c r="N21" i="1"/>
  <c r="K21" i="1"/>
  <c r="J21" i="1"/>
  <c r="I21" i="1"/>
  <c r="H21" i="1"/>
  <c r="G21" i="1"/>
  <c r="F21" i="1"/>
  <c r="P20" i="1"/>
  <c r="O20" i="1"/>
  <c r="N20" i="1"/>
  <c r="K20" i="1"/>
  <c r="J20" i="1"/>
  <c r="H20" i="1"/>
  <c r="G20" i="1"/>
  <c r="F20" i="1"/>
  <c r="P19" i="1"/>
  <c r="L19" i="1"/>
  <c r="K19" i="1"/>
  <c r="I19" i="1"/>
  <c r="H19" i="1"/>
  <c r="G19" i="1"/>
  <c r="F19" i="1"/>
  <c r="O18" i="1"/>
  <c r="N18" i="1"/>
  <c r="I18" i="1"/>
  <c r="H18" i="1"/>
  <c r="G18" i="1"/>
  <c r="F18" i="1"/>
  <c r="Q17" i="1"/>
  <c r="O17" i="1"/>
  <c r="K17" i="1"/>
  <c r="I17" i="1"/>
  <c r="H17" i="1"/>
  <c r="G17" i="1"/>
  <c r="F17" i="1"/>
  <c r="E17" i="1"/>
  <c r="D17" i="1"/>
  <c r="Q16" i="1"/>
  <c r="P16" i="1"/>
  <c r="L16" i="1"/>
  <c r="I16" i="1"/>
  <c r="H16" i="1"/>
  <c r="G16" i="1"/>
  <c r="F16" i="1"/>
  <c r="O15" i="1"/>
  <c r="K15" i="1"/>
  <c r="J15" i="1"/>
  <c r="I15" i="1"/>
  <c r="H15" i="1"/>
  <c r="G15" i="1"/>
  <c r="F15" i="1"/>
  <c r="Q14" i="1"/>
  <c r="I14" i="1"/>
  <c r="H14" i="1"/>
  <c r="G14" i="1"/>
  <c r="F14" i="1"/>
  <c r="Q13" i="1"/>
  <c r="K13" i="1"/>
  <c r="J13" i="1"/>
  <c r="I13" i="1"/>
  <c r="H13" i="1"/>
  <c r="G13" i="1"/>
  <c r="F13" i="1"/>
  <c r="Q12" i="1"/>
  <c r="N12" i="1"/>
  <c r="K12" i="1"/>
  <c r="J12" i="1"/>
  <c r="I12" i="1"/>
  <c r="H12" i="1"/>
  <c r="G12" i="1"/>
  <c r="F12" i="1"/>
  <c r="P11" i="1"/>
  <c r="N11" i="1"/>
  <c r="L11" i="1"/>
  <c r="J11" i="1"/>
  <c r="I11" i="1"/>
  <c r="H11" i="1"/>
  <c r="G11" i="1"/>
  <c r="F11" i="1"/>
  <c r="E11" i="1"/>
  <c r="D11" i="1"/>
  <c r="D10" i="1" s="1"/>
  <c r="D84" i="1" s="1"/>
  <c r="O10" i="1"/>
  <c r="O84" i="1" s="1"/>
  <c r="K10" i="1"/>
  <c r="K84" i="1" s="1"/>
  <c r="J10" i="1"/>
  <c r="J84" i="1" s="1"/>
  <c r="I10" i="1"/>
  <c r="I84" i="1" s="1"/>
  <c r="H10" i="1"/>
  <c r="H84" i="1" s="1"/>
  <c r="G10" i="1"/>
  <c r="G84" i="1" s="1"/>
  <c r="F10" i="1"/>
  <c r="F84" i="1" s="1"/>
  <c r="R12" i="1" l="1"/>
  <c r="C3" i="2"/>
  <c r="C39" i="2"/>
  <c r="C5" i="2"/>
  <c r="C28" i="2"/>
  <c r="C4" i="2"/>
  <c r="C9" i="2"/>
  <c r="C12" i="2"/>
  <c r="C13" i="2"/>
  <c r="C20" i="2"/>
  <c r="C21" i="2"/>
  <c r="C25" i="2"/>
  <c r="C27" i="2"/>
  <c r="C29" i="2"/>
  <c r="C33" i="2"/>
  <c r="C37" i="2"/>
  <c r="C38" i="2"/>
  <c r="C41" i="2"/>
  <c r="C45" i="2"/>
  <c r="C46" i="2"/>
  <c r="E10" i="1"/>
  <c r="E84" i="1" s="1"/>
  <c r="C17" i="2"/>
  <c r="J54" i="1"/>
  <c r="R54" i="1" s="1"/>
  <c r="C11" i="2"/>
  <c r="C15" i="2"/>
  <c r="C43" i="2"/>
  <c r="J28" i="1"/>
  <c r="R28" i="1" s="1"/>
  <c r="J16" i="1"/>
  <c r="R16" i="1" s="1"/>
  <c r="C7" i="2"/>
  <c r="C23" i="2"/>
  <c r="C31" i="2"/>
  <c r="L10" i="1"/>
  <c r="L84" i="1" s="1"/>
  <c r="R11" i="1"/>
  <c r="R13" i="1"/>
  <c r="J14" i="1"/>
  <c r="R14" i="1" s="1"/>
  <c r="R15" i="1"/>
  <c r="L18" i="1"/>
  <c r="R18" i="1" s="1"/>
  <c r="R27" i="1"/>
  <c r="R29" i="1"/>
  <c r="J30" i="1"/>
  <c r="R30" i="1" s="1"/>
  <c r="R31" i="1"/>
  <c r="R32" i="1"/>
  <c r="R33" i="1"/>
  <c r="R34" i="1"/>
  <c r="R35" i="1"/>
  <c r="R36" i="1"/>
  <c r="R53" i="1"/>
  <c r="J55" i="1"/>
  <c r="R55" i="1" s="1"/>
  <c r="R56" i="1"/>
  <c r="R57" i="1"/>
  <c r="R58" i="1"/>
  <c r="R59" i="1"/>
  <c r="R60" i="1"/>
  <c r="R61" i="1"/>
  <c r="R62" i="1"/>
  <c r="R64" i="1"/>
  <c r="R68" i="1"/>
  <c r="R72" i="1"/>
  <c r="C10" i="2"/>
  <c r="C18" i="2"/>
  <c r="C26" i="2"/>
  <c r="C34" i="2"/>
  <c r="C36" i="2"/>
  <c r="C44" i="2"/>
  <c r="R69" i="1"/>
  <c r="I23" i="1"/>
  <c r="R23" i="1" s="1"/>
  <c r="R63" i="1"/>
  <c r="R67" i="1"/>
  <c r="R71" i="1"/>
  <c r="R75" i="1"/>
  <c r="C8" i="2"/>
  <c r="C16" i="2"/>
  <c r="C19" i="2"/>
  <c r="C24" i="2"/>
  <c r="C32" i="2"/>
  <c r="C35" i="2"/>
  <c r="C42" i="2"/>
  <c r="R65" i="1"/>
  <c r="R73" i="1"/>
  <c r="I20" i="1"/>
  <c r="R20" i="1" s="1"/>
  <c r="I37" i="1"/>
  <c r="R37" i="1" s="1"/>
  <c r="R17" i="1"/>
  <c r="R19" i="1"/>
  <c r="R21" i="1"/>
  <c r="R22" i="1"/>
  <c r="R24" i="1"/>
  <c r="R25" i="1"/>
  <c r="R2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6" i="1"/>
  <c r="R70" i="1"/>
  <c r="R74" i="1"/>
  <c r="C6" i="2"/>
  <c r="C14" i="2"/>
  <c r="C22" i="2"/>
  <c r="C30" i="2"/>
  <c r="C40" i="2"/>
  <c r="R76" i="1"/>
  <c r="R77" i="1"/>
  <c r="R78" i="1"/>
  <c r="R79" i="1"/>
  <c r="R80" i="1"/>
  <c r="R81" i="1"/>
  <c r="R82" i="1"/>
  <c r="R83" i="1"/>
  <c r="R10" i="1" l="1"/>
  <c r="R84" i="1" s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<sst xmlns="http://schemas.openxmlformats.org/spreadsheetml/2006/main" count="222" uniqueCount="132">
  <si>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</si>
  <si>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</si>
  <si>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</si>
  <si>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</si>
  <si>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</si>
  <si>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</si>
  <si>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</si>
  <si>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</si>
  <si>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</si>
  <si>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</si>
  <si>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</si>
  <si>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</si>
  <si>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</si>
  <si>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</si>
  <si>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</si>
  <si>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</si>
  <si>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</si>
  <si>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</si>
  <si>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</si>
  <si>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</si>
  <si>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</si>
  <si>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</si>
  <si>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</si>
  <si>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</si>
  <si>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</si>
  <si>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</si>
  <si>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</si>
  <si>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</si>
  <si>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</si>
  <si>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</si>
  <si>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</si>
  <si>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</si>
  <si>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</si>
  <si>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</si>
  <si>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</si>
  <si>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</si>
  <si>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</si>
  <si>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</si>
  <si>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</si>
  <si>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</si>
  <si>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</si>
  <si>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</si>
  <si>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</si>
  <si>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</si>
  <si>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</si>
  <si>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</si>
  <si>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</si>
  <si>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</si>
  <si>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</si>
  <si>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</si>
  <si>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</si>
  <si>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</si>
  <si>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</si>
  <si>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</si>
  <si>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</si>
  <si>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</si>
  <si>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</si>
  <si>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</si>
  <si>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</si>
  <si>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</si>
  <si>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</si>
  <si>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</si>
  <si>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</si>
  <si>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</si>
  <si>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</si>
  <si>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</si>
  <si>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</si>
  <si>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</si>
  <si>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</si>
  <si>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</si>
  <si>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</si>
  <si>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</si>
  <si>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</si>
  <si>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</si>
  <si>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</si>
  <si>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</si>
  <si>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</si>
  <si>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</si>
  <si>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</si>
  <si>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</si>
  <si>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</si>
  <si>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</si>
  <si>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</si>
  <si>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</si>
  <si>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</si>
  <si>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</si>
  <si>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</si>
  <si>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</si>
  <si>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</si>
  <si>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</si>
  <si>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</si>
  <si>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</si>
  <si>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</si>
  <si>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</si>
  <si>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</si>
  <si>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</si>
  <si>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</si>
  <si>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</si>
  <si>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</si>
  <si>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</si>
  <si>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</si>
  <si>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</si>
  <si>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</si>
  <si>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</si>
  <si>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2023/01-Enero</t>
  </si>
  <si>
    <t>2023/02-Febrero</t>
  </si>
  <si>
    <t>2023/03-Marzo</t>
  </si>
  <si>
    <t>2023/04-Abril</t>
  </si>
  <si>
    <t>2023/05-Mayo</t>
  </si>
  <si>
    <t>2023/06-Junio</t>
  </si>
  <si>
    <t>2023/07-Julio</t>
  </si>
  <si>
    <t>2023/08-Agosto</t>
  </si>
  <si>
    <t>2023/09-Septiembre</t>
  </si>
  <si>
    <t>2023/10-Octubre</t>
  </si>
  <si>
    <t>2023/11-Noviembre</t>
  </si>
  <si>
    <t>2023/12-Diciembre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</si>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</sst>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49" fontId="17" fillId="0" borderId="0" xfId="0" applyNumberFormat="1" applyFont="1" applyAlignment="1">
      <alignment horizontal="left" indent="2"/>
    </xf>
    <xf numFmtId="49" fontId="17" fillId="0" borderId="0" xfId="0" applyNumberFormat="1" applyFont="1" applyAlignment="1">
      <alignment horizontal="left" indent="3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43" fontId="17" fillId="0" borderId="0" xfId="1" applyFont="1" applyAlignment="1">
      <alignment horizontal="right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zoomScale="40" zoomScaleNormal="40" zoomScaleSheetLayoutView="40" workbookViewId="0">
      <selection activeCell="AA45" sqref="AA45"/>
    </sheetView>
  </sheetViews>
  <sheetFormatPr baseColWidth="10" defaultColWidth="11.42578125" defaultRowHeight="15"/>
  <cols>
    <col min="1" max="2" width="3.7109375" customWidth="1"/>
    <col min="3" max="3" width="87.28515625" customWidth="1"/>
    <col min="4" max="4" width="18" style="22" customWidth="1"/>
    <col min="5" max="5" width="18.7109375" style="22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6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>
      <c r="C4" s="78" t="s">
        <v>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3:18" ht="15.75">
      <c r="C5" s="80" t="s">
        <v>131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>
      <c r="C6" s="82" t="s">
        <v>2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3:18" ht="15.75" customHeight="1">
      <c r="C7" s="83" t="s">
        <v>3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3:18">
      <c r="H8" s="23"/>
      <c r="K8" s="37"/>
    </row>
    <row r="9" spans="3:18" s="4" customFormat="1" ht="42" customHeight="1">
      <c r="C9" s="24" t="s">
        <v>4</v>
      </c>
      <c r="D9" s="25" t="s">
        <v>5</v>
      </c>
      <c r="E9" s="25" t="s">
        <v>6</v>
      </c>
      <c r="F9" s="26" t="s">
        <v>7</v>
      </c>
      <c r="G9" s="26" t="s">
        <v>8</v>
      </c>
      <c r="H9" s="26" t="s">
        <v>9</v>
      </c>
      <c r="I9" s="26" t="s">
        <v>10</v>
      </c>
      <c r="J9" s="38" t="s">
        <v>11</v>
      </c>
      <c r="K9" s="26" t="s">
        <v>12</v>
      </c>
      <c r="L9" s="38" t="s">
        <v>13</v>
      </c>
      <c r="M9" s="26" t="s">
        <v>14</v>
      </c>
      <c r="N9" s="26" t="s">
        <v>15</v>
      </c>
      <c r="O9" s="26" t="s">
        <v>16</v>
      </c>
      <c r="P9" s="26" t="s">
        <v>17</v>
      </c>
      <c r="Q9" s="38" t="s">
        <v>18</v>
      </c>
      <c r="R9" s="26" t="s">
        <v>19</v>
      </c>
    </row>
    <row r="10" spans="3:18" s="18" customFormat="1" ht="17.25" customHeight="1">
      <c r="C10" s="27" t="s">
        <v>20</v>
      </c>
      <c r="D10" s="28">
        <f t="shared" ref="D10" si="0">+D11+D17+D27+D37+D46+D53+D63+D75+D67+D71</f>
        <v>734161247</v>
      </c>
      <c r="E10" s="28">
        <f>+E11+E17+E27+E37+E46+E53+E63+E75+E68+E71</f>
        <v>832696247</v>
      </c>
      <c r="F10" s="28">
        <f>IFERROR(VLOOKUP(C10,'Datos Abierto'!$B$3:$O$46,3,FALSE),0)</f>
        <v>27079582.02</v>
      </c>
      <c r="G10" s="28">
        <f>IFERROR(VLOOKUP(C10,'Datos Abierto'!$B$3:$O$46,4,FALSE),0)</f>
        <v>44705607.869999997</v>
      </c>
      <c r="H10" s="28">
        <f>IFERROR(VLOOKUP(C10,'Datos Abierto'!$B$3:$O$46,5,FALSE),0)</f>
        <v>55617342.810000002</v>
      </c>
      <c r="I10" s="28">
        <f>IFERROR(VLOOKUP(C10,'Datos Abierto'!$B$3:$O$46,6,FALSE),0)</f>
        <v>75334928.569999993</v>
      </c>
      <c r="J10" s="28">
        <f>IFERROR(VLOOKUP(C10,'Datos Abierto'!$B$3:$O$46,7,FALSE),0)</f>
        <v>52301025.380000003</v>
      </c>
      <c r="K10" s="28">
        <f>IFERROR(VLOOKUP(C10,'Datos Abierto'!$B$3:$O$46,8,FALSE),0)</f>
        <v>58348115.219999999</v>
      </c>
      <c r="L10" s="28">
        <f>IFERROR(VLOOKUP(C10,'Datos Abierto'!$B$3:$O$46,9,FALSE),0)</f>
        <v>58152458.869999997</v>
      </c>
      <c r="M10" s="28">
        <f>IFERROR(VLOOKUP(C10,'Datos Abierto'!$B$3:$O$46,10,FALSE),0)</f>
        <v>59282920.609999999</v>
      </c>
      <c r="N10" s="28">
        <f>IFERROR(VLOOKUP(C10,'Datos Abierto'!$B$3:$O$46,11,FALSE),0)</f>
        <v>0</v>
      </c>
      <c r="O10" s="28">
        <f>IFERROR(VLOOKUP(C10,'Datos Abierto'!$B$3:$O$46,12,FALSE),0)</f>
        <v>0</v>
      </c>
      <c r="P10" s="28">
        <f>IFERROR(VLOOKUP(C10,'Datos Abierto'!$B$3:$O$46,13,FALSE),0)</f>
        <v>0</v>
      </c>
      <c r="Q10" s="28">
        <f>IFERROR(VLOOKUP(C10,'Datos Abierto'!$B$3:$O$46,14,FALSE),0)</f>
        <v>0</v>
      </c>
      <c r="R10" s="39">
        <f>SUM(F10:Q10)</f>
        <v>430821981.35000002</v>
      </c>
    </row>
    <row r="11" spans="3:18" s="19" customFormat="1" ht="17.25" customHeight="1">
      <c r="C11" s="29" t="s">
        <v>21</v>
      </c>
      <c r="D11" s="30">
        <f t="shared" ref="D11:E11" si="1">SUM(D12:D16)</f>
        <v>503287205</v>
      </c>
      <c r="E11" s="30">
        <f t="shared" si="1"/>
        <v>546338805</v>
      </c>
      <c r="F11" s="30">
        <f>IFERROR(VLOOKUP(C11,'Datos Abierto'!$B$3:$O$46,3,FALSE),0)</f>
        <v>26349586.379999999</v>
      </c>
      <c r="G11" s="30">
        <f>IFERROR(VLOOKUP(C11,'Datos Abierto'!$B$3:$O$46,4,FALSE),0)</f>
        <v>34940722.119999997</v>
      </c>
      <c r="H11" s="30">
        <f>IFERROR(VLOOKUP(C11,'Datos Abierto'!$B$3:$O$46,5,FALSE),0)</f>
        <v>38372796.68</v>
      </c>
      <c r="I11" s="30">
        <f>IFERROR(VLOOKUP(C11,'Datos Abierto'!$B$3:$O$46,6,FALSE),0)</f>
        <v>57025282.640000001</v>
      </c>
      <c r="J11" s="30">
        <f>IFERROR(VLOOKUP(C11,'Datos Abierto'!$B$3:$O$46,7,FALSE),0)</f>
        <v>35627066.200000003</v>
      </c>
      <c r="K11" s="30">
        <f>IFERROR(VLOOKUP(C11,'Datos Abierto'!$B$3:$O$46,8,FALSE),0)</f>
        <v>39854325.240000002</v>
      </c>
      <c r="L11" s="30">
        <f>IFERROR(VLOOKUP(C11,'Datos Abierto'!$B$3:$O$46,9,FALSE),0)</f>
        <v>41262313.799999997</v>
      </c>
      <c r="M11" s="30">
        <f>IFERROR(VLOOKUP(C11,'Datos Abierto'!$B$3:$O$46,10,FALSE),0)</f>
        <v>39733695.729999997</v>
      </c>
      <c r="N11" s="30">
        <f>IFERROR(VLOOKUP(C11,'Datos Abierto'!$B$3:$O$46,11,FALSE),0)</f>
        <v>0</v>
      </c>
      <c r="O11" s="30">
        <f>IFERROR(VLOOKUP(C11,'Datos Abierto'!$B$3:$O$46,12,FALSE),0)</f>
        <v>0</v>
      </c>
      <c r="P11" s="30">
        <f>IFERROR(VLOOKUP(C11,'Datos Abierto'!$B$3:$O$46,13,FALSE),0)</f>
        <v>0</v>
      </c>
      <c r="Q11" s="30">
        <f>IFERROR(VLOOKUP(C11,'Datos Abierto'!$B$3:$O$46,14,FALSE),0)</f>
        <v>0</v>
      </c>
      <c r="R11" s="40">
        <f t="shared" ref="R11:R41" si="2">SUM(F11:Q11)</f>
        <v>313165788.79000002</v>
      </c>
    </row>
    <row r="12" spans="3:18" s="20" customFormat="1" ht="17.25" customHeight="1">
      <c r="C12" s="31" t="s">
        <v>22</v>
      </c>
      <c r="D12" s="32">
        <v>394078281</v>
      </c>
      <c r="E12" s="32">
        <v>445104497</v>
      </c>
      <c r="F12" s="33">
        <f>IFERROR(VLOOKUP(C12,'Datos Abierto'!$B$3:$O$46,3,FALSE),0)</f>
        <v>22560349.93</v>
      </c>
      <c r="G12" s="33">
        <f>IFERROR(VLOOKUP(C12,'Datos Abierto'!$B$3:$O$46,4,FALSE),0)</f>
        <v>29789186.640000001</v>
      </c>
      <c r="H12" s="33">
        <f>IFERROR(VLOOKUP(C12,'Datos Abierto'!$B$3:$O$46,5,FALSE),0)</f>
        <v>32780383.620000001</v>
      </c>
      <c r="I12" s="33">
        <f>IFERROR(VLOOKUP(C12,'Datos Abierto'!$B$3:$O$46,6,FALSE),0)</f>
        <v>31925292.260000002</v>
      </c>
      <c r="J12" s="33">
        <f>IFERROR(VLOOKUP(C12,'Datos Abierto'!$B$3:$O$46,7,FALSE),0)</f>
        <v>30442852.629999999</v>
      </c>
      <c r="K12" s="33">
        <f>IFERROR(VLOOKUP(C12,'Datos Abierto'!$B$3:$O$46,8,FALSE),0)</f>
        <v>34425794.579999998</v>
      </c>
      <c r="L12" s="33">
        <f>IFERROR(VLOOKUP(C12,'Datos Abierto'!$B$3:$O$46,9,FALSE),0)</f>
        <v>35098353.240000002</v>
      </c>
      <c r="M12" s="33">
        <f>IFERROR(VLOOKUP(C12,'Datos Abierto'!$B$3:$O$46,10,FALSE),0)</f>
        <v>34326729.93</v>
      </c>
      <c r="N12" s="33">
        <f>IFERROR(VLOOKUP(C12,'Datos Abierto'!$B$3:$O$46,11,FALSE),0)</f>
        <v>0</v>
      </c>
      <c r="O12" s="33">
        <f>IFERROR(VLOOKUP(C12,'Datos Abierto'!$B$3:$O$46,12,FALSE),0)</f>
        <v>0</v>
      </c>
      <c r="P12" s="33">
        <f>IFERROR(VLOOKUP(C12,'Datos Abierto'!$B$3:$O$46,13,FALSE),0)</f>
        <v>0</v>
      </c>
      <c r="Q12" s="33">
        <f>IFERROR(VLOOKUP(C12,'Datos Abierto'!$B$3:$O$46,14,FALSE),0)</f>
        <v>0</v>
      </c>
      <c r="R12" s="41">
        <f>SUM(F12:Q12)</f>
        <v>251348942.83000004</v>
      </c>
    </row>
    <row r="13" spans="3:18" s="20" customFormat="1" ht="17.25" customHeight="1">
      <c r="C13" s="31" t="s">
        <v>23</v>
      </c>
      <c r="D13" s="33">
        <v>52706564</v>
      </c>
      <c r="E13" s="33">
        <v>36658164</v>
      </c>
      <c r="F13" s="33">
        <f>IFERROR(VLOOKUP(C13,'Datos Abierto'!$B$3:$O$46,3,FALSE),0)</f>
        <v>352729.76</v>
      </c>
      <c r="G13" s="33">
        <f>IFERROR(VLOOKUP(C13,'Datos Abierto'!$B$3:$O$46,4,FALSE),0)</f>
        <v>620674.4</v>
      </c>
      <c r="H13" s="33">
        <f>IFERROR(VLOOKUP(C13,'Datos Abierto'!$B$3:$O$46,5,FALSE),0)</f>
        <v>596079.49</v>
      </c>
      <c r="I13" s="33">
        <f>IFERROR(VLOOKUP(C13,'Datos Abierto'!$B$3:$O$46,6,FALSE),0)</f>
        <v>20242369.66</v>
      </c>
      <c r="J13" s="33">
        <f>IFERROR(VLOOKUP(C13,'Datos Abierto'!$B$3:$O$46,7,FALSE),0)</f>
        <v>512149.1</v>
      </c>
      <c r="K13" s="33">
        <f>IFERROR(VLOOKUP(C13,'Datos Abierto'!$B$3:$O$46,8,FALSE),0)</f>
        <v>175000</v>
      </c>
      <c r="L13" s="33">
        <f>IFERROR(VLOOKUP(C13,'Datos Abierto'!$B$3:$O$46,9,FALSE),0)</f>
        <v>874314.26</v>
      </c>
      <c r="M13" s="33">
        <f>IFERROR(VLOOKUP(C13,'Datos Abierto'!$B$3:$O$46,10,FALSE),0)</f>
        <v>175000</v>
      </c>
      <c r="N13" s="33">
        <f>IFERROR(VLOOKUP(C13,'Datos Abierto'!$B$3:$O$46,11,FALSE),0)</f>
        <v>0</v>
      </c>
      <c r="O13" s="33">
        <f>IFERROR(VLOOKUP(C13,'Datos Abierto'!$B$3:$O$46,12,FALSE),0)</f>
        <v>0</v>
      </c>
      <c r="P13" s="33">
        <f>IFERROR(VLOOKUP(C13,'Datos Abierto'!$B$3:$O$46,13,FALSE),0)</f>
        <v>0</v>
      </c>
      <c r="Q13" s="33">
        <f>IFERROR(VLOOKUP(C13,'Datos Abierto'!$B$3:$O$46,14,FALSE),0)</f>
        <v>0</v>
      </c>
      <c r="R13" s="41">
        <f t="shared" si="2"/>
        <v>23548316.670000002</v>
      </c>
    </row>
    <row r="14" spans="3:18" s="20" customFormat="1" ht="17.25" customHeight="1">
      <c r="C14" s="31" t="s">
        <v>24</v>
      </c>
      <c r="D14" s="32">
        <v>150000</v>
      </c>
      <c r="E14" s="32">
        <v>150000</v>
      </c>
      <c r="F14" s="33">
        <f>IFERROR(VLOOKUP(C14,'Datos Abierto'!$B$3:$O$46,3,FALSE),0)</f>
        <v>0</v>
      </c>
      <c r="G14" s="33">
        <f>IFERROR(VLOOKUP(C14,'Datos Abierto'!$B$3:$O$46,4,FALSE),0)</f>
        <v>35385.65</v>
      </c>
      <c r="H14" s="33">
        <f>IFERROR(VLOOKUP(C14,'Datos Abierto'!$B$3:$O$46,5,FALSE),0)</f>
        <v>14918.45</v>
      </c>
      <c r="I14" s="33">
        <f>IFERROR(VLOOKUP(C14,'Datos Abierto'!$B$3:$O$46,6,FALSE),0)</f>
        <v>0</v>
      </c>
      <c r="J14" s="33">
        <f>IFERROR(VLOOKUP(C14,'Datos Abierto'!$B$3:$O$46,7,FALSE),0)</f>
        <v>0</v>
      </c>
      <c r="K14" s="33">
        <f>IFERROR(VLOOKUP(C14,'Datos Abierto'!$B$3:$O$46,8,FALSE),0)</f>
        <v>0</v>
      </c>
      <c r="L14" s="33">
        <f>IFERROR(VLOOKUP(C14,'Datos Abierto'!$B$3:$O$46,9,FALSE),0)</f>
        <v>0</v>
      </c>
      <c r="M14" s="33">
        <f>IFERROR(VLOOKUP(C14,'Datos Abierto'!$B$3:$O$46,10,FALSE),0)</f>
        <v>0</v>
      </c>
      <c r="N14" s="33">
        <f>IFERROR(VLOOKUP(C14,'Datos Abierto'!$B$3:$O$46,11,FALSE),0)</f>
        <v>0</v>
      </c>
      <c r="O14" s="33">
        <f>IFERROR(VLOOKUP(C14,'Datos Abierto'!$B$3:$O$46,12,FALSE),0)</f>
        <v>0</v>
      </c>
      <c r="P14" s="33">
        <f>IFERROR(VLOOKUP(C14,'Datos Abierto'!$B$3:$O$46,13,FALSE),0)</f>
        <v>0</v>
      </c>
      <c r="Q14" s="33">
        <f>IFERROR(VLOOKUP(C14,'Datos Abierto'!$B$3:$O$46,14,FALSE),0)</f>
        <v>0</v>
      </c>
      <c r="R14" s="41">
        <f t="shared" si="2"/>
        <v>50304.100000000006</v>
      </c>
    </row>
    <row r="15" spans="3:18" s="20" customFormat="1" ht="17.25" customHeight="1">
      <c r="C15" s="31" t="s">
        <v>25</v>
      </c>
      <c r="D15" s="32">
        <v>300000</v>
      </c>
      <c r="E15" s="32">
        <v>300000</v>
      </c>
      <c r="F15" s="33">
        <f>IFERROR(VLOOKUP(C15,'Datos Abierto'!$B$3:$O$46,3,FALSE),0)</f>
        <v>10000</v>
      </c>
      <c r="G15" s="33">
        <f>IFERROR(VLOOKUP(C15,'Datos Abierto'!$B$3:$O$46,4,FALSE),0)</f>
        <v>0</v>
      </c>
      <c r="H15" s="33">
        <f>IFERROR(VLOOKUP(C15,'Datos Abierto'!$B$3:$O$46,5,FALSE),0)</f>
        <v>20000</v>
      </c>
      <c r="I15" s="33">
        <f>IFERROR(VLOOKUP(C15,'Datos Abierto'!$B$3:$O$46,6,FALSE),0)</f>
        <v>0</v>
      </c>
      <c r="J15" s="33">
        <f>IFERROR(VLOOKUP(C15,'Datos Abierto'!$B$3:$O$46,7,FALSE),0)</f>
        <v>0</v>
      </c>
      <c r="K15" s="33">
        <f>IFERROR(VLOOKUP(C15,'Datos Abierto'!$B$3:$O$46,8,FALSE),0)</f>
        <v>25000</v>
      </c>
      <c r="L15" s="33">
        <f>IFERROR(VLOOKUP(C15,'Datos Abierto'!$B$3:$O$46,9,FALSE),0)</f>
        <v>0</v>
      </c>
      <c r="M15" s="33">
        <f>IFERROR(VLOOKUP(C15,'Datos Abierto'!$B$3:$O$46,10,FALSE),0)</f>
        <v>0</v>
      </c>
      <c r="N15" s="33">
        <f>IFERROR(VLOOKUP(C15,'Datos Abierto'!$B$3:$O$46,11,FALSE),0)</f>
        <v>0</v>
      </c>
      <c r="O15" s="33">
        <f>IFERROR(VLOOKUP(C15,'Datos Abierto'!$B$3:$O$46,12,FALSE),0)</f>
        <v>0</v>
      </c>
      <c r="P15" s="33">
        <f>IFERROR(VLOOKUP(C15,'Datos Abierto'!$B$3:$O$46,13,FALSE),0)</f>
        <v>0</v>
      </c>
      <c r="Q15" s="33">
        <f>IFERROR(VLOOKUP(C15,'Datos Abierto'!$B$3:$O$46,14,FALSE),0)</f>
        <v>0</v>
      </c>
      <c r="R15" s="41">
        <f t="shared" si="2"/>
        <v>55000</v>
      </c>
    </row>
    <row r="16" spans="3:18" s="20" customFormat="1" ht="17.25" customHeight="1">
      <c r="C16" s="31" t="s">
        <v>26</v>
      </c>
      <c r="D16" s="34">
        <v>56052360</v>
      </c>
      <c r="E16" s="34">
        <v>64126144</v>
      </c>
      <c r="F16" s="33">
        <f>IFERROR(VLOOKUP(C16,'Datos Abierto'!$B$3:$O$46,3,FALSE),0)</f>
        <v>3426506.69</v>
      </c>
      <c r="G16" s="33">
        <f>IFERROR(VLOOKUP(C16,'Datos Abierto'!$B$3:$O$46,4,FALSE),0)</f>
        <v>4495475.43</v>
      </c>
      <c r="H16" s="33">
        <f>IFERROR(VLOOKUP(C16,'Datos Abierto'!$B$3:$O$46,5,FALSE),0)</f>
        <v>4961415.12</v>
      </c>
      <c r="I16" s="33">
        <f>IFERROR(VLOOKUP(C16,'Datos Abierto'!$B$3:$O$46,6,FALSE),0)</f>
        <v>4857620.72</v>
      </c>
      <c r="J16" s="33">
        <f>IFERROR(VLOOKUP(C16,'Datos Abierto'!$B$3:$O$46,7,FALSE),0)</f>
        <v>4672064.47</v>
      </c>
      <c r="K16" s="33">
        <f>IFERROR(VLOOKUP(C16,'Datos Abierto'!$B$3:$O$46,8,FALSE),0)</f>
        <v>5228530.66</v>
      </c>
      <c r="L16" s="33">
        <f>IFERROR(VLOOKUP(C16,'Datos Abierto'!$B$3:$O$46,9,FALSE),0)</f>
        <v>5289646.3</v>
      </c>
      <c r="M16" s="33">
        <f>IFERROR(VLOOKUP(C16,'Datos Abierto'!$B$3:$O$46,10,FALSE),0)</f>
        <v>5231965.8</v>
      </c>
      <c r="N16" s="33">
        <f>IFERROR(VLOOKUP(C16,'Datos Abierto'!$B$3:$O$46,11,FALSE),0)</f>
        <v>0</v>
      </c>
      <c r="O16" s="33">
        <f>IFERROR(VLOOKUP(C16,'Datos Abierto'!$B$3:$O$46,12,FALSE),0)</f>
        <v>0</v>
      </c>
      <c r="P16" s="33">
        <f>IFERROR(VLOOKUP(C16,'Datos Abierto'!$B$3:$O$46,13,FALSE),0)</f>
        <v>0</v>
      </c>
      <c r="Q16" s="33">
        <f>IFERROR(VLOOKUP(C16,'Datos Abierto'!$B$3:$O$46,14,FALSE),0)</f>
        <v>0</v>
      </c>
      <c r="R16" s="41">
        <f t="shared" si="2"/>
        <v>38163225.189999998</v>
      </c>
    </row>
    <row r="17" spans="3:18" s="21" customFormat="1" ht="17.25" customHeight="1">
      <c r="C17" s="35" t="s">
        <v>27</v>
      </c>
      <c r="D17" s="36">
        <f t="shared" ref="D17:E17" si="3">SUM(D18:D26)</f>
        <v>129089892</v>
      </c>
      <c r="E17" s="36">
        <f t="shared" si="3"/>
        <v>144867863.46000001</v>
      </c>
      <c r="F17" s="36">
        <f>IFERROR(VLOOKUP(C17,'Datos Abierto'!$B$3:$O$46,3,FALSE),0)</f>
        <v>729995.64</v>
      </c>
      <c r="G17" s="36">
        <f>IFERROR(VLOOKUP(C17,'Datos Abierto'!$B$3:$O$46,4,FALSE),0)</f>
        <v>6554315.1699999999</v>
      </c>
      <c r="H17" s="36">
        <f>IFERROR(VLOOKUP(C17,'Datos Abierto'!$B$3:$O$46,5,FALSE),0)</f>
        <v>10564023.289999999</v>
      </c>
      <c r="I17" s="36">
        <f>IFERROR(VLOOKUP(C17,'Datos Abierto'!$B$3:$O$46,6,FALSE),0)</f>
        <v>8843837.6500000004</v>
      </c>
      <c r="J17" s="36">
        <f>IFERROR(VLOOKUP(C17,'Datos Abierto'!$B$3:$O$46,7,FALSE),0)</f>
        <v>11655690.33</v>
      </c>
      <c r="K17" s="36">
        <f>IFERROR(VLOOKUP(C17,'Datos Abierto'!$B$3:$O$46,8,FALSE),0)</f>
        <v>8519750</v>
      </c>
      <c r="L17" s="36">
        <f>IFERROR(VLOOKUP(C17,'Datos Abierto'!$B$3:$O$46,9,FALSE),0)</f>
        <v>9378238.9199999999</v>
      </c>
      <c r="M17" s="36">
        <f>IFERROR(VLOOKUP(C17,'Datos Abierto'!$B$3:$O$46,10,FALSE),0)</f>
        <v>14642202.199999999</v>
      </c>
      <c r="N17" s="36">
        <f>IFERROR(VLOOKUP(C17,'Datos Abierto'!$B$3:$O$46,11,FALSE),0)</f>
        <v>0</v>
      </c>
      <c r="O17" s="36">
        <f>IFERROR(VLOOKUP(C17,'Datos Abierto'!$B$3:$O$46,12,FALSE),0)</f>
        <v>0</v>
      </c>
      <c r="P17" s="36">
        <f>IFERROR(VLOOKUP(C17,'Datos Abierto'!$B$3:$O$46,13,FALSE),0)</f>
        <v>0</v>
      </c>
      <c r="Q17" s="36">
        <f>IFERROR(VLOOKUP(C17,'Datos Abierto'!$B$3:$O$46,14,FALSE),0)</f>
        <v>0</v>
      </c>
      <c r="R17" s="41">
        <f t="shared" si="2"/>
        <v>70888053.200000003</v>
      </c>
    </row>
    <row r="18" spans="3:18" s="20" customFormat="1" ht="17.25" customHeight="1">
      <c r="C18" s="31" t="s">
        <v>28</v>
      </c>
      <c r="D18" s="34">
        <v>30630224</v>
      </c>
      <c r="E18" s="34">
        <v>30929336.460000001</v>
      </c>
      <c r="F18" s="33">
        <f>IFERROR(VLOOKUP(C18,'Datos Abierto'!$B$3:$O$46,3,FALSE),0)</f>
        <v>488043.87</v>
      </c>
      <c r="G18" s="33">
        <f>IFERROR(VLOOKUP(C18,'Datos Abierto'!$B$3:$O$46,4,FALSE),0)</f>
        <v>1637093.13</v>
      </c>
      <c r="H18" s="33">
        <f>IFERROR(VLOOKUP(C18,'Datos Abierto'!$B$3:$O$46,5,FALSE),0)</f>
        <v>2220933.4900000002</v>
      </c>
      <c r="I18" s="33">
        <f>IFERROR(VLOOKUP(C18,'Datos Abierto'!$B$3:$O$46,6,FALSE),0)</f>
        <v>3045833.9</v>
      </c>
      <c r="J18" s="33">
        <f>IFERROR(VLOOKUP(C18,'Datos Abierto'!$B$3:$O$46,7,FALSE),0)</f>
        <v>2869131.55</v>
      </c>
      <c r="K18" s="33">
        <f>IFERROR(VLOOKUP(C18,'Datos Abierto'!$B$3:$O$46,8,FALSE),0)</f>
        <v>2414346.13</v>
      </c>
      <c r="L18" s="33">
        <f>IFERROR(VLOOKUP(C18,'Datos Abierto'!$B$3:$O$46,9,FALSE),0)</f>
        <v>2415607.87</v>
      </c>
      <c r="M18" s="33">
        <f>IFERROR(VLOOKUP(C18,'Datos Abierto'!$B$3:$O$46,10,FALSE),0)</f>
        <v>3722333.32</v>
      </c>
      <c r="N18" s="33">
        <f>IFERROR(VLOOKUP(C18,'Datos Abierto'!$B$3:$O$46,11,FALSE),0)</f>
        <v>0</v>
      </c>
      <c r="O18" s="33">
        <f>IFERROR(VLOOKUP(C18,'Datos Abierto'!$B$3:$O$46,12,FALSE),0)</f>
        <v>0</v>
      </c>
      <c r="P18" s="33">
        <f>IFERROR(VLOOKUP(C18,'Datos Abierto'!$B$3:$O$46,13,FALSE),0)</f>
        <v>0</v>
      </c>
      <c r="Q18" s="33">
        <f>IFERROR(VLOOKUP(C18,'Datos Abierto'!$B$3:$O$46,14,FALSE),0)</f>
        <v>0</v>
      </c>
      <c r="R18" s="41">
        <f t="shared" si="2"/>
        <v>18813323.260000002</v>
      </c>
    </row>
    <row r="19" spans="3:18" s="20" customFormat="1" ht="17.25" customHeight="1">
      <c r="C19" s="31" t="s">
        <v>29</v>
      </c>
      <c r="D19" s="32">
        <v>8000000</v>
      </c>
      <c r="E19" s="32">
        <v>11768000</v>
      </c>
      <c r="F19" s="33">
        <f>IFERROR(VLOOKUP(C19,'Datos Abierto'!$B$3:$O$46,3,FALSE),0)</f>
        <v>0</v>
      </c>
      <c r="G19" s="33">
        <f>IFERROR(VLOOKUP(C19,'Datos Abierto'!$B$3:$O$46,4,FALSE),0)</f>
        <v>0</v>
      </c>
      <c r="H19" s="33">
        <f>IFERROR(VLOOKUP(C19,'Datos Abierto'!$B$3:$O$46,5,FALSE),0)</f>
        <v>354000</v>
      </c>
      <c r="I19" s="33">
        <f>IFERROR(VLOOKUP(C19,'Datos Abierto'!$B$3:$O$46,6,FALSE),0)</f>
        <v>624723.61</v>
      </c>
      <c r="J19" s="33">
        <f>IFERROR(VLOOKUP(C19,'Datos Abierto'!$B$3:$O$46,7,FALSE),0)</f>
        <v>494361</v>
      </c>
      <c r="K19" s="33">
        <f>IFERROR(VLOOKUP(C19,'Datos Abierto'!$B$3:$O$46,8,FALSE),0)</f>
        <v>537372</v>
      </c>
      <c r="L19" s="33">
        <f>IFERROR(VLOOKUP(C19,'Datos Abierto'!$B$3:$O$46,9,FALSE),0)</f>
        <v>1945585.72</v>
      </c>
      <c r="M19" s="33">
        <f>IFERROR(VLOOKUP(C19,'Datos Abierto'!$B$3:$O$46,10,FALSE),0)</f>
        <v>722001.17</v>
      </c>
      <c r="N19" s="33">
        <f>IFERROR(VLOOKUP(C19,'Datos Abierto'!$B$3:$O$46,11,FALSE),0)</f>
        <v>0</v>
      </c>
      <c r="O19" s="33">
        <f>IFERROR(VLOOKUP(C19,'Datos Abierto'!$B$3:$O$46,12,FALSE),0)</f>
        <v>0</v>
      </c>
      <c r="P19" s="33">
        <f>IFERROR(VLOOKUP(C19,'Datos Abierto'!$B$3:$O$46,13,FALSE),0)</f>
        <v>0</v>
      </c>
      <c r="Q19" s="33">
        <f>IFERROR(VLOOKUP(C19,'Datos Abierto'!$B$3:$O$46,14,FALSE),0)</f>
        <v>0</v>
      </c>
      <c r="R19" s="41">
        <f t="shared" si="2"/>
        <v>4678043.5</v>
      </c>
    </row>
    <row r="20" spans="3:18" s="20" customFormat="1" ht="17.25" customHeight="1">
      <c r="C20" s="31" t="s">
        <v>30</v>
      </c>
      <c r="D20" s="32">
        <v>1455668</v>
      </c>
      <c r="E20" s="32">
        <v>1455668</v>
      </c>
      <c r="F20" s="33">
        <f>IFERROR(VLOOKUP(C20,'Datos Abierto'!$B$3:$O$46,3,FALSE),0)</f>
        <v>0</v>
      </c>
      <c r="G20" s="33">
        <f>IFERROR(VLOOKUP(C20,'Datos Abierto'!$B$3:$O$46,4,FALSE),0)</f>
        <v>0</v>
      </c>
      <c r="H20" s="33">
        <f>IFERROR(VLOOKUP(C20,'Datos Abierto'!$B$3:$O$46,5,FALSE),0)</f>
        <v>0</v>
      </c>
      <c r="I20" s="33">
        <f>IFERROR(VLOOKUP(C20,'Datos Abierto'!$B$3:$O$46,6,FALSE),0)</f>
        <v>425250</v>
      </c>
      <c r="J20" s="33">
        <f>IFERROR(VLOOKUP(C20,'Datos Abierto'!$B$3:$O$46,7,FALSE),0)</f>
        <v>199300</v>
      </c>
      <c r="K20" s="33">
        <f>IFERROR(VLOOKUP(C20,'Datos Abierto'!$B$3:$O$46,8,FALSE),0)</f>
        <v>0</v>
      </c>
      <c r="L20" s="33">
        <f>IFERROR(VLOOKUP(C20,'Datos Abierto'!$B$3:$O$46,9,FALSE),0)</f>
        <v>215935</v>
      </c>
      <c r="M20" s="33">
        <f>IFERROR(VLOOKUP(C20,'Datos Abierto'!$B$3:$O$46,10,FALSE),0)</f>
        <v>57700</v>
      </c>
      <c r="N20" s="33">
        <f>IFERROR(VLOOKUP(C20,'Datos Abierto'!$B$3:$O$46,11,FALSE),0)</f>
        <v>0</v>
      </c>
      <c r="O20" s="33">
        <f>IFERROR(VLOOKUP(C20,'Datos Abierto'!$B$3:$O$46,12,FALSE),0)</f>
        <v>0</v>
      </c>
      <c r="P20" s="33">
        <f>IFERROR(VLOOKUP(C20,'Datos Abierto'!$B$3:$O$46,13,FALSE),0)</f>
        <v>0</v>
      </c>
      <c r="Q20" s="33">
        <f>IFERROR(VLOOKUP(C20,'Datos Abierto'!$B$3:$O$46,14,FALSE),0)</f>
        <v>0</v>
      </c>
      <c r="R20" s="41">
        <f t="shared" si="2"/>
        <v>898185</v>
      </c>
    </row>
    <row r="21" spans="3:18" s="20" customFormat="1" ht="17.25" customHeight="1">
      <c r="C21" s="31" t="s">
        <v>31</v>
      </c>
      <c r="D21" s="32">
        <v>1600000</v>
      </c>
      <c r="E21" s="32">
        <v>1750000</v>
      </c>
      <c r="F21" s="33">
        <f>IFERROR(VLOOKUP(C21,'Datos Abierto'!$B$3:$O$46,3,FALSE),0)</f>
        <v>0</v>
      </c>
      <c r="G21" s="33">
        <f>IFERROR(VLOOKUP(C21,'Datos Abierto'!$B$3:$O$46,4,FALSE),0)</f>
        <v>0</v>
      </c>
      <c r="H21" s="33">
        <f>IFERROR(VLOOKUP(C21,'Datos Abierto'!$B$3:$O$46,5,FALSE),0)</f>
        <v>0</v>
      </c>
      <c r="I21" s="33">
        <f>IFERROR(VLOOKUP(C21,'Datos Abierto'!$B$3:$O$46,6,FALSE),0)</f>
        <v>0</v>
      </c>
      <c r="J21" s="33">
        <f>IFERROR(VLOOKUP(C21,'Datos Abierto'!$B$3:$O$46,7,FALSE),0)</f>
        <v>200000</v>
      </c>
      <c r="K21" s="33">
        <f>IFERROR(VLOOKUP(C21,'Datos Abierto'!$B$3:$O$46,8,FALSE),0)</f>
        <v>0</v>
      </c>
      <c r="L21" s="33">
        <f>IFERROR(VLOOKUP(C21,'Datos Abierto'!$B$3:$O$46,9,FALSE),0)</f>
        <v>800000</v>
      </c>
      <c r="M21" s="33">
        <f>IFERROR(VLOOKUP(C21,'Datos Abierto'!$B$3:$O$46,10,FALSE),0)</f>
        <v>0</v>
      </c>
      <c r="N21" s="33">
        <f>IFERROR(VLOOKUP(C21,'Datos Abierto'!$B$3:$O$46,11,FALSE),0)</f>
        <v>0</v>
      </c>
      <c r="O21" s="33">
        <f>IFERROR(VLOOKUP(C21,'Datos Abierto'!$B$3:$O$46,12,FALSE),0)</f>
        <v>0</v>
      </c>
      <c r="P21" s="33">
        <f>IFERROR(VLOOKUP(C21,'Datos Abierto'!$B$3:$O$46,13,FALSE),0)</f>
        <v>0</v>
      </c>
      <c r="Q21" s="33">
        <f>IFERROR(VLOOKUP(C21,'Datos Abierto'!$B$3:$O$46,14,FALSE),0)</f>
        <v>0</v>
      </c>
      <c r="R21" s="41">
        <f t="shared" si="2"/>
        <v>1000000</v>
      </c>
    </row>
    <row r="22" spans="3:18" s="20" customFormat="1" ht="17.25" customHeight="1">
      <c r="C22" s="31" t="s">
        <v>32</v>
      </c>
      <c r="D22" s="34">
        <v>43100000</v>
      </c>
      <c r="E22" s="34">
        <v>56722400</v>
      </c>
      <c r="F22" s="33">
        <f>IFERROR(VLOOKUP(C22,'Datos Abierto'!$B$3:$O$46,3,FALSE),0)</f>
        <v>0</v>
      </c>
      <c r="G22" s="33">
        <f>IFERROR(VLOOKUP(C22,'Datos Abierto'!$B$3:$O$46,4,FALSE),0)</f>
        <v>2504100</v>
      </c>
      <c r="H22" s="33">
        <f>IFERROR(VLOOKUP(C22,'Datos Abierto'!$B$3:$O$46,5,FALSE),0)</f>
        <v>4726793.42</v>
      </c>
      <c r="I22" s="33">
        <f>IFERROR(VLOOKUP(C22,'Datos Abierto'!$B$3:$O$46,6,FALSE),0)</f>
        <v>3981076.92</v>
      </c>
      <c r="J22" s="33">
        <f>IFERROR(VLOOKUP(C22,'Datos Abierto'!$B$3:$O$46,7,FALSE),0)</f>
        <v>3418919.6</v>
      </c>
      <c r="K22" s="33">
        <f>IFERROR(VLOOKUP(C22,'Datos Abierto'!$B$3:$O$46,8,FALSE),0)</f>
        <v>3848649.21</v>
      </c>
      <c r="L22" s="33">
        <f>IFERROR(VLOOKUP(C22,'Datos Abierto'!$B$3:$O$46,9,FALSE),0)</f>
        <v>1907413.05</v>
      </c>
      <c r="M22" s="33">
        <f>IFERROR(VLOOKUP(C22,'Datos Abierto'!$B$3:$O$46,10,FALSE),0)</f>
        <v>7075438.7999999998</v>
      </c>
      <c r="N22" s="33">
        <f>IFERROR(VLOOKUP(C22,'Datos Abierto'!$B$3:$O$46,11,FALSE),0)</f>
        <v>0</v>
      </c>
      <c r="O22" s="33">
        <f>IFERROR(VLOOKUP(C22,'Datos Abierto'!$B$3:$O$46,12,FALSE),0)</f>
        <v>0</v>
      </c>
      <c r="P22" s="33">
        <f>IFERROR(VLOOKUP(C22,'Datos Abierto'!$B$3:$O$46,13,FALSE),0)</f>
        <v>0</v>
      </c>
      <c r="Q22" s="33">
        <f>IFERROR(VLOOKUP(C22,'Datos Abierto'!$B$3:$O$46,14,FALSE),0)</f>
        <v>0</v>
      </c>
      <c r="R22" s="41">
        <f t="shared" si="2"/>
        <v>27462391</v>
      </c>
    </row>
    <row r="23" spans="3:18" s="20" customFormat="1" ht="17.25" customHeight="1">
      <c r="C23" s="31" t="s">
        <v>33</v>
      </c>
      <c r="D23" s="34">
        <v>6904000</v>
      </c>
      <c r="E23" s="34">
        <v>8004000</v>
      </c>
      <c r="F23" s="33">
        <f>IFERROR(VLOOKUP(C23,'Datos Abierto'!$B$3:$O$46,3,FALSE),0)</f>
        <v>241951.77</v>
      </c>
      <c r="G23" s="33">
        <f>IFERROR(VLOOKUP(C23,'Datos Abierto'!$B$3:$O$46,4,FALSE),0)</f>
        <v>317031.65999999997</v>
      </c>
      <c r="H23" s="33">
        <f>IFERROR(VLOOKUP(C23,'Datos Abierto'!$B$3:$O$46,5,FALSE),0)</f>
        <v>287484.27</v>
      </c>
      <c r="I23" s="33">
        <f>IFERROR(VLOOKUP(C23,'Datos Abierto'!$B$3:$O$46,6,FALSE),0)</f>
        <v>287875.18</v>
      </c>
      <c r="J23" s="33">
        <f>IFERROR(VLOOKUP(C23,'Datos Abierto'!$B$3:$O$46,7,FALSE),0)</f>
        <v>2633116.33</v>
      </c>
      <c r="K23" s="33">
        <f>IFERROR(VLOOKUP(C23,'Datos Abierto'!$B$3:$O$46,8,FALSE),0)</f>
        <v>342639.65</v>
      </c>
      <c r="L23" s="33">
        <f>IFERROR(VLOOKUP(C23,'Datos Abierto'!$B$3:$O$46,9,FALSE),0)</f>
        <v>289560.75</v>
      </c>
      <c r="M23" s="33">
        <f>IFERROR(VLOOKUP(C23,'Datos Abierto'!$B$3:$O$46,10,FALSE),0)</f>
        <v>2651037.98</v>
      </c>
      <c r="N23" s="33">
        <f>IFERROR(VLOOKUP(C23,'Datos Abierto'!$B$3:$O$46,11,FALSE),0)</f>
        <v>0</v>
      </c>
      <c r="O23" s="33">
        <f>IFERROR(VLOOKUP(C23,'Datos Abierto'!$B$3:$O$46,12,FALSE),0)</f>
        <v>0</v>
      </c>
      <c r="P23" s="33">
        <f>IFERROR(VLOOKUP(C23,'Datos Abierto'!$B$3:$O$46,13,FALSE),0)</f>
        <v>0</v>
      </c>
      <c r="Q23" s="33">
        <f>IFERROR(VLOOKUP(C23,'Datos Abierto'!$B$3:$O$46,14,FALSE),0)</f>
        <v>0</v>
      </c>
      <c r="R23" s="41">
        <f t="shared" si="2"/>
        <v>7050697.5899999999</v>
      </c>
    </row>
    <row r="24" spans="3:18" s="20" customFormat="1" ht="18" customHeight="1">
      <c r="C24" s="31" t="s">
        <v>34</v>
      </c>
      <c r="D24" s="34">
        <v>18200000</v>
      </c>
      <c r="E24" s="34">
        <v>26330459</v>
      </c>
      <c r="F24" s="33">
        <f>IFERROR(VLOOKUP(C24,'Datos Abierto'!$B$3:$O$46,3,FALSE),0)</f>
        <v>0</v>
      </c>
      <c r="G24" s="33">
        <f>IFERROR(VLOOKUP(C24,'Datos Abierto'!$B$3:$O$46,4,FALSE),0)</f>
        <v>2006090.38</v>
      </c>
      <c r="H24" s="33">
        <f>IFERROR(VLOOKUP(C24,'Datos Abierto'!$B$3:$O$46,5,FALSE),0)</f>
        <v>1798797.09</v>
      </c>
      <c r="I24" s="33">
        <f>IFERROR(VLOOKUP(C24,'Datos Abierto'!$B$3:$O$46,6,FALSE),0)</f>
        <v>158860.04</v>
      </c>
      <c r="J24" s="33">
        <f>IFERROR(VLOOKUP(C24,'Datos Abierto'!$B$3:$O$46,7,FALSE),0)</f>
        <v>1430118.45</v>
      </c>
      <c r="K24" s="33">
        <f>IFERROR(VLOOKUP(C24,'Datos Abierto'!$B$3:$O$46,8,FALSE),0)</f>
        <v>653253.9</v>
      </c>
      <c r="L24" s="33">
        <f>IFERROR(VLOOKUP(C24,'Datos Abierto'!$B$3:$O$46,9,FALSE),0)</f>
        <v>943822.5</v>
      </c>
      <c r="M24" s="33">
        <f>IFERROR(VLOOKUP(C24,'Datos Abierto'!$B$3:$O$46,10,FALSE),0)</f>
        <v>0</v>
      </c>
      <c r="N24" s="33">
        <f>IFERROR(VLOOKUP(C24,'Datos Abierto'!$B$3:$O$46,11,FALSE),0)</f>
        <v>0</v>
      </c>
      <c r="O24" s="33">
        <f>IFERROR(VLOOKUP(C24,'Datos Abierto'!$B$3:$O$46,12,FALSE),0)</f>
        <v>0</v>
      </c>
      <c r="P24" s="33">
        <f>IFERROR(VLOOKUP(C24,'Datos Abierto'!$B$3:$O$46,13,FALSE),0)</f>
        <v>0</v>
      </c>
      <c r="Q24" s="33">
        <f>IFERROR(VLOOKUP(C24,'Datos Abierto'!$B$3:$O$46,14,FALSE),0)</f>
        <v>0</v>
      </c>
      <c r="R24" s="41">
        <f t="shared" si="2"/>
        <v>6990942.3600000003</v>
      </c>
    </row>
    <row r="25" spans="3:18" s="20" customFormat="1" ht="18" customHeight="1">
      <c r="C25" s="31" t="s">
        <v>35</v>
      </c>
      <c r="D25" s="32">
        <v>17300000</v>
      </c>
      <c r="E25" s="32">
        <v>4904000</v>
      </c>
      <c r="F25" s="33">
        <f>IFERROR(VLOOKUP(C25,'Datos Abierto'!$B$3:$O$46,3,FALSE),0)</f>
        <v>0</v>
      </c>
      <c r="G25" s="33">
        <f>IFERROR(VLOOKUP(C25,'Datos Abierto'!$B$3:$O$46,4,FALSE),0)</f>
        <v>90000</v>
      </c>
      <c r="H25" s="33">
        <f>IFERROR(VLOOKUP(C25,'Datos Abierto'!$B$3:$O$46,5,FALSE),0)</f>
        <v>524045</v>
      </c>
      <c r="I25" s="33">
        <f>IFERROR(VLOOKUP(C25,'Datos Abierto'!$B$3:$O$46,6,FALSE),0)</f>
        <v>150888</v>
      </c>
      <c r="J25" s="33">
        <f>IFERROR(VLOOKUP(C25,'Datos Abierto'!$B$3:$O$46,7,FALSE),0)</f>
        <v>261572</v>
      </c>
      <c r="K25" s="33">
        <f>IFERROR(VLOOKUP(C25,'Datos Abierto'!$B$3:$O$46,8,FALSE),0)</f>
        <v>623489.11</v>
      </c>
      <c r="L25" s="33">
        <f>IFERROR(VLOOKUP(C25,'Datos Abierto'!$B$3:$O$46,9,FALSE),0)</f>
        <v>758857.63</v>
      </c>
      <c r="M25" s="33">
        <f>IFERROR(VLOOKUP(C25,'Datos Abierto'!$B$3:$O$46,10,FALSE),0)</f>
        <v>180379.74</v>
      </c>
      <c r="N25" s="33">
        <f>IFERROR(VLOOKUP(C25,'Datos Abierto'!$B$3:$O$46,11,FALSE),0)</f>
        <v>0</v>
      </c>
      <c r="O25" s="33">
        <f>IFERROR(VLOOKUP(C25,'Datos Abierto'!$B$3:$O$46,12,FALSE),0)</f>
        <v>0</v>
      </c>
      <c r="P25" s="33">
        <f>IFERROR(VLOOKUP(C25,'Datos Abierto'!$B$3:$O$46,13,FALSE),0)</f>
        <v>0</v>
      </c>
      <c r="Q25" s="33">
        <f>IFERROR(VLOOKUP(C25,'Datos Abierto'!$B$3:$O$46,14,FALSE),0)</f>
        <v>0</v>
      </c>
      <c r="R25" s="41">
        <f t="shared" si="2"/>
        <v>2589231.4799999995</v>
      </c>
    </row>
    <row r="26" spans="3:18" s="20" customFormat="1" ht="18" customHeight="1">
      <c r="C26" s="31" t="s">
        <v>36</v>
      </c>
      <c r="D26" s="32">
        <v>1900000</v>
      </c>
      <c r="E26" s="32">
        <v>3004000</v>
      </c>
      <c r="F26" s="33">
        <f>IFERROR(VLOOKUP(C26,'Datos Abierto'!$B$3:$O$46,3,FALSE),0)</f>
        <v>0</v>
      </c>
      <c r="G26" s="33">
        <f>IFERROR(VLOOKUP(C26,'Datos Abierto'!$B$3:$O$46,4,FALSE),0)</f>
        <v>0</v>
      </c>
      <c r="H26" s="33">
        <f>IFERROR(VLOOKUP(C26,'Datos Abierto'!$B$3:$O$46,5,FALSE),0)</f>
        <v>651970.02</v>
      </c>
      <c r="I26" s="33">
        <f>IFERROR(VLOOKUP(C26,'Datos Abierto'!$B$3:$O$46,6,FALSE),0)</f>
        <v>169330</v>
      </c>
      <c r="J26" s="33">
        <f>IFERROR(VLOOKUP(C26,'Datos Abierto'!$B$3:$O$46,7,FALSE),0)</f>
        <v>149171.4</v>
      </c>
      <c r="K26" s="33">
        <f>IFERROR(VLOOKUP(C26,'Datos Abierto'!$B$3:$O$46,8,FALSE),0)</f>
        <v>100000</v>
      </c>
      <c r="L26" s="33">
        <f>IFERROR(VLOOKUP(C26,'Datos Abierto'!$B$3:$O$46,9,FALSE),0)</f>
        <v>101456.4</v>
      </c>
      <c r="M26" s="33">
        <f>IFERROR(VLOOKUP(C26,'Datos Abierto'!$B$3:$O$46,10,FALSE),0)</f>
        <v>233311.19</v>
      </c>
      <c r="N26" s="33">
        <f>IFERROR(VLOOKUP(C26,'Datos Abierto'!$B$3:$O$46,11,FALSE),0)</f>
        <v>0</v>
      </c>
      <c r="O26" s="33">
        <f>IFERROR(VLOOKUP(C26,'Datos Abierto'!$B$3:$O$46,12,FALSE),0)</f>
        <v>0</v>
      </c>
      <c r="P26" s="33">
        <f>IFERROR(VLOOKUP(C26,'Datos Abierto'!$B$3:$O$46,13,FALSE),0)</f>
        <v>0</v>
      </c>
      <c r="Q26" s="33">
        <f>IFERROR(VLOOKUP(C26,'Datos Abierto'!$B$3:$O$46,14,FALSE),0)</f>
        <v>0</v>
      </c>
      <c r="R26" s="41">
        <f t="shared" si="2"/>
        <v>1405239.0099999998</v>
      </c>
    </row>
    <row r="27" spans="3:18" s="21" customFormat="1" ht="18" customHeight="1">
      <c r="C27" s="35" t="s">
        <v>37</v>
      </c>
      <c r="D27" s="36">
        <f>SUM(D28:D36)</f>
        <v>38334150</v>
      </c>
      <c r="E27" s="36">
        <f t="shared" ref="E27" si="4">SUM(E28:E36)</f>
        <v>60973448.539999999</v>
      </c>
      <c r="F27" s="36">
        <f>IFERROR(VLOOKUP(C27,'Datos Abierto'!$B$3:$O$46,3,FALSE),0)</f>
        <v>0</v>
      </c>
      <c r="G27" s="36">
        <f>IFERROR(VLOOKUP(C27,'Datos Abierto'!$B$3:$O$46,4,FALSE),0)</f>
        <v>673642.52</v>
      </c>
      <c r="H27" s="36">
        <f>IFERROR(VLOOKUP(C27,'Datos Abierto'!$B$3:$O$46,5,FALSE),0)</f>
        <v>2663298.85</v>
      </c>
      <c r="I27" s="36">
        <f>IFERROR(VLOOKUP(C27,'Datos Abierto'!$B$3:$O$46,6,FALSE),0)</f>
        <v>6819781.3799999999</v>
      </c>
      <c r="J27" s="36">
        <f>IFERROR(VLOOKUP(C27,'Datos Abierto'!$B$3:$O$46,7,FALSE),0)</f>
        <v>1780479.97</v>
      </c>
      <c r="K27" s="36">
        <f>IFERROR(VLOOKUP(C27,'Datos Abierto'!$B$3:$O$46,8,FALSE),0)</f>
        <v>1641307.59</v>
      </c>
      <c r="L27" s="36">
        <f>IFERROR(VLOOKUP(C27,'Datos Abierto'!$B$3:$O$46,9,FALSE),0)</f>
        <v>6696847.8399999999</v>
      </c>
      <c r="M27" s="36">
        <f>IFERROR(VLOOKUP(C27,'Datos Abierto'!$B$3:$O$46,10,FALSE),0)</f>
        <v>1036074.96</v>
      </c>
      <c r="N27" s="36">
        <f>IFERROR(VLOOKUP(C27,'Datos Abierto'!$B$3:$O$46,11,FALSE),0)</f>
        <v>0</v>
      </c>
      <c r="O27" s="36">
        <f>IFERROR(VLOOKUP(C27,'Datos Abierto'!$B$3:$O$46,12,FALSE),0)</f>
        <v>0</v>
      </c>
      <c r="P27" s="36">
        <f>IFERROR(VLOOKUP(C27,'Datos Abierto'!$B$3:$O$46,13,FALSE),0)</f>
        <v>0</v>
      </c>
      <c r="Q27" s="36">
        <f>IFERROR(VLOOKUP(C27,'Datos Abierto'!$B$3:$O$46,14,FALSE),0)</f>
        <v>0</v>
      </c>
      <c r="R27" s="41">
        <f t="shared" si="2"/>
        <v>21311433.109999999</v>
      </c>
    </row>
    <row r="28" spans="3:18" s="20" customFormat="1" ht="18" customHeight="1">
      <c r="C28" s="31" t="s">
        <v>38</v>
      </c>
      <c r="D28" s="32">
        <v>1300000</v>
      </c>
      <c r="E28" s="32">
        <v>2315000</v>
      </c>
      <c r="F28" s="33">
        <f>IFERROR(VLOOKUP(C28,'Datos Abierto'!$B$3:$O$46,3,FALSE),0)</f>
        <v>0</v>
      </c>
      <c r="G28" s="33">
        <f>IFERROR(VLOOKUP(C28,'Datos Abierto'!$B$3:$O$46,4,FALSE),0)</f>
        <v>0</v>
      </c>
      <c r="H28" s="33">
        <f>IFERROR(VLOOKUP(C28,'Datos Abierto'!$B$3:$O$46,5,FALSE),0)</f>
        <v>92976</v>
      </c>
      <c r="I28" s="33">
        <f>IFERROR(VLOOKUP(C28,'Datos Abierto'!$B$3:$O$46,6,FALSE),0)</f>
        <v>469332.26</v>
      </c>
      <c r="J28" s="33">
        <f>IFERROR(VLOOKUP(C28,'Datos Abierto'!$B$3:$O$46,7,FALSE),0)</f>
        <v>224662</v>
      </c>
      <c r="K28" s="33">
        <f>IFERROR(VLOOKUP(C28,'Datos Abierto'!$B$3:$O$46,8,FALSE),0)</f>
        <v>79716</v>
      </c>
      <c r="L28" s="33">
        <f>IFERROR(VLOOKUP(C28,'Datos Abierto'!$B$3:$O$46,9,FALSE),0)</f>
        <v>60580</v>
      </c>
      <c r="M28" s="33">
        <f>IFERROR(VLOOKUP(C28,'Datos Abierto'!$B$3:$O$46,10,FALSE),0)</f>
        <v>210453.44</v>
      </c>
      <c r="N28" s="33">
        <f>IFERROR(VLOOKUP(C28,'Datos Abierto'!$B$3:$O$46,11,FALSE),0)</f>
        <v>0</v>
      </c>
      <c r="O28" s="33">
        <f>IFERROR(VLOOKUP(C28,'Datos Abierto'!$B$3:$O$46,12,FALSE),0)</f>
        <v>0</v>
      </c>
      <c r="P28" s="33">
        <f>IFERROR(VLOOKUP(C28,'Datos Abierto'!$B$3:$O$46,13,FALSE),0)</f>
        <v>0</v>
      </c>
      <c r="Q28" s="33">
        <f>IFERROR(VLOOKUP(C28,'Datos Abierto'!$B$3:$O$46,14,FALSE),0)</f>
        <v>0</v>
      </c>
      <c r="R28" s="41">
        <f t="shared" si="2"/>
        <v>1137719.7</v>
      </c>
    </row>
    <row r="29" spans="3:18" s="20" customFormat="1" ht="18" customHeight="1">
      <c r="C29" s="31" t="s">
        <v>39</v>
      </c>
      <c r="D29" s="32">
        <v>1800000</v>
      </c>
      <c r="E29" s="32">
        <v>2453000</v>
      </c>
      <c r="F29" s="33">
        <f>IFERROR(VLOOKUP(C29,'Datos Abierto'!$B$3:$O$46,3,FALSE),0)</f>
        <v>0</v>
      </c>
      <c r="G29" s="33">
        <f>IFERROR(VLOOKUP(C29,'Datos Abierto'!$B$3:$O$46,4,FALSE),0)</f>
        <v>401200</v>
      </c>
      <c r="H29" s="33">
        <f>IFERROR(VLOOKUP(C29,'Datos Abierto'!$B$3:$O$46,5,FALSE),0)</f>
        <v>0</v>
      </c>
      <c r="I29" s="33">
        <f>IFERROR(VLOOKUP(C29,'Datos Abierto'!$B$3:$O$46,6,FALSE),0)</f>
        <v>0</v>
      </c>
      <c r="J29" s="33">
        <f>IFERROR(VLOOKUP(C29,'Datos Abierto'!$B$3:$O$46,7,FALSE),0)</f>
        <v>0</v>
      </c>
      <c r="K29" s="33">
        <f>IFERROR(VLOOKUP(C29,'Datos Abierto'!$B$3:$O$46,8,FALSE),0)</f>
        <v>0</v>
      </c>
      <c r="L29" s="33">
        <f>IFERROR(VLOOKUP(C29,'Datos Abierto'!$B$3:$O$46,9,FALSE),0)</f>
        <v>0</v>
      </c>
      <c r="M29" s="33">
        <f>IFERROR(VLOOKUP(C29,'Datos Abierto'!$B$3:$O$46,10,FALSE),0)</f>
        <v>467044</v>
      </c>
      <c r="N29" s="33">
        <f>IFERROR(VLOOKUP(C29,'Datos Abierto'!$B$3:$O$46,11,FALSE),0)</f>
        <v>0</v>
      </c>
      <c r="O29" s="33">
        <f>IFERROR(VLOOKUP(C29,'Datos Abierto'!$B$3:$O$46,12,FALSE),0)</f>
        <v>0</v>
      </c>
      <c r="P29" s="33">
        <f>IFERROR(VLOOKUP(C29,'Datos Abierto'!$B$3:$O$46,13,FALSE),0)</f>
        <v>0</v>
      </c>
      <c r="Q29" s="33">
        <f>IFERROR(VLOOKUP(C29,'Datos Abierto'!$B$3:$O$46,14,FALSE),0)</f>
        <v>0</v>
      </c>
      <c r="R29" s="41">
        <f t="shared" si="2"/>
        <v>868244</v>
      </c>
    </row>
    <row r="30" spans="3:18" s="20" customFormat="1" ht="18" customHeight="1">
      <c r="C30" s="31" t="s">
        <v>40</v>
      </c>
      <c r="D30" s="34">
        <v>9484150</v>
      </c>
      <c r="E30" s="32">
        <v>1488000</v>
      </c>
      <c r="F30" s="33">
        <f>IFERROR(VLOOKUP(C30,'Datos Abierto'!$B$3:$O$46,3,FALSE),0)</f>
        <v>0</v>
      </c>
      <c r="G30" s="33">
        <f>IFERROR(VLOOKUP(C30,'Datos Abierto'!$B$3:$O$46,4,FALSE),0)</f>
        <v>0</v>
      </c>
      <c r="H30" s="33">
        <f>IFERROR(VLOOKUP(C30,'Datos Abierto'!$B$3:$O$46,5,FALSE),0)</f>
        <v>0</v>
      </c>
      <c r="I30" s="33">
        <f>IFERROR(VLOOKUP(C30,'Datos Abierto'!$B$3:$O$46,6,FALSE),0)</f>
        <v>466925.15</v>
      </c>
      <c r="J30" s="33">
        <f>IFERROR(VLOOKUP(C30,'Datos Abierto'!$B$3:$O$46,7,FALSE),0)</f>
        <v>124550</v>
      </c>
      <c r="K30" s="33">
        <f>IFERROR(VLOOKUP(C30,'Datos Abierto'!$B$3:$O$46,8,FALSE),0)</f>
        <v>0</v>
      </c>
      <c r="L30" s="33">
        <f>IFERROR(VLOOKUP(C30,'Datos Abierto'!$B$3:$O$46,9,FALSE),0)</f>
        <v>826202.96</v>
      </c>
      <c r="M30" s="33">
        <f>IFERROR(VLOOKUP(C30,'Datos Abierto'!$B$3:$O$46,10,FALSE),0)</f>
        <v>1679.99</v>
      </c>
      <c r="N30" s="33">
        <f>IFERROR(VLOOKUP(C30,'Datos Abierto'!$B$3:$O$46,11,FALSE),0)</f>
        <v>0</v>
      </c>
      <c r="O30" s="33">
        <f>IFERROR(VLOOKUP(C30,'Datos Abierto'!$B$3:$O$46,12,FALSE),0)</f>
        <v>0</v>
      </c>
      <c r="P30" s="33">
        <f>IFERROR(VLOOKUP(C30,'Datos Abierto'!$B$3:$O$46,13,FALSE),0)</f>
        <v>0</v>
      </c>
      <c r="Q30" s="33">
        <f>IFERROR(VLOOKUP(C30,'Datos Abierto'!$B$3:$O$46,14,FALSE),0)</f>
        <v>0</v>
      </c>
      <c r="R30" s="41">
        <f t="shared" si="2"/>
        <v>1419358.0999999999</v>
      </c>
    </row>
    <row r="31" spans="3:18" s="20" customFormat="1" ht="18" customHeight="1">
      <c r="C31" s="31" t="s">
        <v>41</v>
      </c>
      <c r="D31" s="32">
        <v>250000</v>
      </c>
      <c r="E31" s="32">
        <v>210000</v>
      </c>
      <c r="F31" s="33">
        <f>IFERROR(VLOOKUP(C31,'Datos Abierto'!$B$3:$O$46,3,FALSE),0)</f>
        <v>0</v>
      </c>
      <c r="G31" s="33">
        <f>IFERROR(VLOOKUP(C31,'Datos Abierto'!$B$3:$O$46,4,FALSE),0)</f>
        <v>0</v>
      </c>
      <c r="H31" s="33">
        <f>IFERROR(VLOOKUP(C31,'Datos Abierto'!$B$3:$O$46,5,FALSE),0)</f>
        <v>0</v>
      </c>
      <c r="I31" s="33">
        <f>IFERROR(VLOOKUP(C31,'Datos Abierto'!$B$3:$O$46,6,FALSE),0)</f>
        <v>0</v>
      </c>
      <c r="J31" s="33">
        <f>IFERROR(VLOOKUP(C31,'Datos Abierto'!$B$3:$O$46,7,FALSE),0)</f>
        <v>0</v>
      </c>
      <c r="K31" s="33">
        <f>IFERROR(VLOOKUP(C31,'Datos Abierto'!$B$3:$O$46,8,FALSE),0)</f>
        <v>0</v>
      </c>
      <c r="L31" s="33">
        <f>IFERROR(VLOOKUP(C31,'Datos Abierto'!$B$3:$O$46,9,FALSE),0)</f>
        <v>182298.48</v>
      </c>
      <c r="M31" s="33">
        <f>IFERROR(VLOOKUP(C31,'Datos Abierto'!$B$3:$O$46,10,FALSE),0)</f>
        <v>0</v>
      </c>
      <c r="N31" s="33">
        <f>IFERROR(VLOOKUP(C31,'Datos Abierto'!$B$3:$O$46,11,FALSE),0)</f>
        <v>0</v>
      </c>
      <c r="O31" s="33">
        <f>IFERROR(VLOOKUP(C31,'Datos Abierto'!$B$3:$O$46,12,FALSE),0)</f>
        <v>0</v>
      </c>
      <c r="P31" s="33">
        <f>IFERROR(VLOOKUP(C31,'Datos Abierto'!$B$3:$O$46,13,FALSE),0)</f>
        <v>0</v>
      </c>
      <c r="Q31" s="33">
        <f>IFERROR(VLOOKUP(C31,'Datos Abierto'!$B$3:$O$46,14,FALSE),0)</f>
        <v>0</v>
      </c>
      <c r="R31" s="41">
        <f t="shared" si="2"/>
        <v>182298.48</v>
      </c>
    </row>
    <row r="32" spans="3:18" s="20" customFormat="1" ht="18" customHeight="1">
      <c r="C32" s="31" t="s">
        <v>42</v>
      </c>
      <c r="D32" s="32">
        <v>500000</v>
      </c>
      <c r="E32" s="32">
        <v>8540000</v>
      </c>
      <c r="F32" s="33">
        <f>IFERROR(VLOOKUP(C32,'Datos Abierto'!$B$3:$O$46,3,FALSE),0)</f>
        <v>0</v>
      </c>
      <c r="G32" s="33">
        <f>IFERROR(VLOOKUP(C32,'Datos Abierto'!$B$3:$O$46,4,FALSE),0)</f>
        <v>0</v>
      </c>
      <c r="H32" s="33">
        <f>IFERROR(VLOOKUP(C32,'Datos Abierto'!$B$3:$O$46,5,FALSE),0)</f>
        <v>287945.01</v>
      </c>
      <c r="I32" s="33">
        <f>IFERROR(VLOOKUP(C32,'Datos Abierto'!$B$3:$O$46,6,FALSE),0)</f>
        <v>19186.8</v>
      </c>
      <c r="J32" s="33">
        <f>IFERROR(VLOOKUP(C32,'Datos Abierto'!$B$3:$O$46,7,FALSE),0)</f>
        <v>0</v>
      </c>
      <c r="K32" s="33">
        <f>IFERROR(VLOOKUP(C32,'Datos Abierto'!$B$3:$O$46,8,FALSE),0)</f>
        <v>0</v>
      </c>
      <c r="L32" s="33">
        <f>IFERROR(VLOOKUP(C32,'Datos Abierto'!$B$3:$O$46,9,FALSE),0)</f>
        <v>0</v>
      </c>
      <c r="M32" s="33">
        <f>IFERROR(VLOOKUP(C32,'Datos Abierto'!$B$3:$O$46,10,FALSE),0)</f>
        <v>122250.07</v>
      </c>
      <c r="N32" s="33">
        <f>IFERROR(VLOOKUP(C32,'Datos Abierto'!$B$3:$O$46,11,FALSE),0)</f>
        <v>0</v>
      </c>
      <c r="O32" s="33">
        <f>IFERROR(VLOOKUP(C32,'Datos Abierto'!$B$3:$O$46,12,FALSE),0)</f>
        <v>0</v>
      </c>
      <c r="P32" s="33">
        <f>IFERROR(VLOOKUP(C32,'Datos Abierto'!$B$3:$O$46,13,FALSE),0)</f>
        <v>0</v>
      </c>
      <c r="Q32" s="33">
        <f>IFERROR(VLOOKUP(C32,'Datos Abierto'!$B$3:$O$46,14,FALSE),0)</f>
        <v>0</v>
      </c>
      <c r="R32" s="41">
        <f t="shared" si="2"/>
        <v>429381.88</v>
      </c>
    </row>
    <row r="33" spans="3:18" s="20" customFormat="1" ht="18" customHeight="1">
      <c r="C33" s="31" t="s">
        <v>43</v>
      </c>
      <c r="D33" s="32">
        <v>1300000</v>
      </c>
      <c r="E33" s="32">
        <v>3049200</v>
      </c>
      <c r="F33" s="33">
        <f>IFERROR(VLOOKUP(C33,'Datos Abierto'!$B$3:$O$46,3,FALSE),0)</f>
        <v>0</v>
      </c>
      <c r="G33" s="33">
        <f>IFERROR(VLOOKUP(C33,'Datos Abierto'!$B$3:$O$46,4,FALSE),0)</f>
        <v>0</v>
      </c>
      <c r="H33" s="33">
        <f>IFERROR(VLOOKUP(C33,'Datos Abierto'!$B$3:$O$46,5,FALSE),0)</f>
        <v>165613</v>
      </c>
      <c r="I33" s="33">
        <f>IFERROR(VLOOKUP(C33,'Datos Abierto'!$B$3:$O$46,6,FALSE),0)</f>
        <v>0</v>
      </c>
      <c r="J33" s="33">
        <f>IFERROR(VLOOKUP(C33,'Datos Abierto'!$B$3:$O$46,7,FALSE),0)</f>
        <v>13991.86</v>
      </c>
      <c r="K33" s="33">
        <f>IFERROR(VLOOKUP(C33,'Datos Abierto'!$B$3:$O$46,8,FALSE),0)</f>
        <v>22633.58</v>
      </c>
      <c r="L33" s="33">
        <f>IFERROR(VLOOKUP(C33,'Datos Abierto'!$B$3:$O$46,9,FALSE),0)</f>
        <v>0</v>
      </c>
      <c r="M33" s="33">
        <f>IFERROR(VLOOKUP(C33,'Datos Abierto'!$B$3:$O$46,10,FALSE),0)</f>
        <v>40166.910000000003</v>
      </c>
      <c r="N33" s="33">
        <f>IFERROR(VLOOKUP(C33,'Datos Abierto'!$B$3:$O$46,11,FALSE),0)</f>
        <v>0</v>
      </c>
      <c r="O33" s="33">
        <f>IFERROR(VLOOKUP(C33,'Datos Abierto'!$B$3:$O$46,12,FALSE),0)</f>
        <v>0</v>
      </c>
      <c r="P33" s="33">
        <f>IFERROR(VLOOKUP(C33,'Datos Abierto'!$B$3:$O$46,13,FALSE),0)</f>
        <v>0</v>
      </c>
      <c r="Q33" s="33">
        <f>IFERROR(VLOOKUP(C33,'Datos Abierto'!$B$3:$O$46,14,FALSE),0)</f>
        <v>0</v>
      </c>
      <c r="R33" s="41">
        <f t="shared" si="2"/>
        <v>242405.35</v>
      </c>
    </row>
    <row r="34" spans="3:18" s="20" customFormat="1" ht="18" customHeight="1">
      <c r="C34" s="31" t="s">
        <v>44</v>
      </c>
      <c r="D34" s="32">
        <v>12000000</v>
      </c>
      <c r="E34" s="32">
        <v>19800000</v>
      </c>
      <c r="F34" s="33">
        <f>IFERROR(VLOOKUP(C34,'Datos Abierto'!$B$3:$O$46,3,FALSE),0)</f>
        <v>0</v>
      </c>
      <c r="G34" s="33">
        <f>IFERROR(VLOOKUP(C34,'Datos Abierto'!$B$3:$O$46,4,FALSE),0)</f>
        <v>0</v>
      </c>
      <c r="H34" s="33">
        <f>IFERROR(VLOOKUP(C34,'Datos Abierto'!$B$3:$O$46,5,FALSE),0)</f>
        <v>0</v>
      </c>
      <c r="I34" s="33">
        <f>IFERROR(VLOOKUP(C34,'Datos Abierto'!$B$3:$O$46,6,FALSE),0)</f>
        <v>0</v>
      </c>
      <c r="J34" s="33">
        <f>IFERROR(VLOOKUP(C34,'Datos Abierto'!$B$3:$O$46,7,FALSE),0)</f>
        <v>0</v>
      </c>
      <c r="K34" s="33">
        <f>IFERROR(VLOOKUP(C34,'Datos Abierto'!$B$3:$O$46,8,FALSE),0)</f>
        <v>0</v>
      </c>
      <c r="L34" s="33">
        <f>IFERROR(VLOOKUP(C34,'Datos Abierto'!$B$3:$O$46,9,FALSE),0)</f>
        <v>0</v>
      </c>
      <c r="M34" s="33">
        <f>IFERROR(VLOOKUP(C34,'Datos Abierto'!$B$3:$O$46,10,FALSE),0)</f>
        <v>0</v>
      </c>
      <c r="N34" s="33">
        <f>IFERROR(VLOOKUP(C34,'Datos Abierto'!$B$3:$O$46,11,FALSE),0)</f>
        <v>0</v>
      </c>
      <c r="O34" s="33">
        <f>IFERROR(VLOOKUP(C34,'Datos Abierto'!$B$3:$O$46,12,FALSE),0)</f>
        <v>0</v>
      </c>
      <c r="P34" s="33">
        <f>IFERROR(VLOOKUP(C34,'Datos Abierto'!$B$3:$O$46,13,FALSE),0)</f>
        <v>0</v>
      </c>
      <c r="Q34" s="33">
        <f>IFERROR(VLOOKUP(C34,'Datos Abierto'!$B$3:$O$46,14,FALSE),0)</f>
        <v>0</v>
      </c>
      <c r="R34" s="41">
        <f t="shared" si="2"/>
        <v>0</v>
      </c>
    </row>
    <row r="35" spans="3:18" s="20" customFormat="1" ht="18" customHeight="1">
      <c r="C35" s="31" t="s">
        <v>45</v>
      </c>
      <c r="D35" s="32">
        <v>0</v>
      </c>
      <c r="E35" s="32">
        <v>0</v>
      </c>
      <c r="F35" s="33">
        <f>IFERROR(VLOOKUP(C35,'Datos Abierto'!$B$3:$O$46,3,FALSE),0)</f>
        <v>0</v>
      </c>
      <c r="G35" s="33">
        <f>IFERROR(VLOOKUP(C35,'Datos Abierto'!$B$3:$O$46,4,FALSE),0)</f>
        <v>0</v>
      </c>
      <c r="H35" s="33">
        <f>IFERROR(VLOOKUP(C35,'Datos Abierto'!$B$3:$O$46,5,FALSE),0)</f>
        <v>0</v>
      </c>
      <c r="I35" s="33">
        <f>IFERROR(VLOOKUP(C35,'Datos Abierto'!$B$3:$O$46,6,FALSE),0)</f>
        <v>0</v>
      </c>
      <c r="J35" s="33">
        <f>IFERROR(VLOOKUP(C35,'Datos Abierto'!$B$3:$O$46,7,FALSE),0)</f>
        <v>0</v>
      </c>
      <c r="K35" s="33">
        <f>IFERROR(VLOOKUP(C35,'Datos Abierto'!$B$3:$O$46,8,FALSE),0)</f>
        <v>0</v>
      </c>
      <c r="L35" s="33">
        <f>IFERROR(VLOOKUP(C35,'Datos Abierto'!$B$3:$O$46,9,FALSE),0)</f>
        <v>0</v>
      </c>
      <c r="M35" s="33">
        <f>IFERROR(VLOOKUP(C35,'Datos Abierto'!$B$3:$O$46,10,FALSE),0)</f>
        <v>0</v>
      </c>
      <c r="N35" s="33">
        <f>IFERROR(VLOOKUP(C35,'Datos Abierto'!$B$3:$O$46,11,FALSE),0)</f>
        <v>0</v>
      </c>
      <c r="O35" s="33">
        <f>IFERROR(VLOOKUP(C35,'Datos Abierto'!$B$3:$O$46,12,FALSE),0)</f>
        <v>0</v>
      </c>
      <c r="P35" s="33">
        <f>IFERROR(VLOOKUP(C35,'Datos Abierto'!$B$3:$O$46,13,FALSE),0)</f>
        <v>0</v>
      </c>
      <c r="Q35" s="33">
        <f>IFERROR(VLOOKUP(C35,'Datos Abierto'!$B$3:$O$46,14,FALSE),0)</f>
        <v>0</v>
      </c>
      <c r="R35" s="41">
        <f t="shared" si="2"/>
        <v>0</v>
      </c>
    </row>
    <row r="36" spans="3:18" s="20" customFormat="1" ht="18" customHeight="1">
      <c r="C36" s="31" t="s">
        <v>46</v>
      </c>
      <c r="D36" s="32">
        <v>11700000</v>
      </c>
      <c r="E36" s="32">
        <v>23118248.539999999</v>
      </c>
      <c r="F36" s="33">
        <f>IFERROR(VLOOKUP(C36,'Datos Abierto'!$B$3:$O$46,3,FALSE),0)</f>
        <v>0</v>
      </c>
      <c r="G36" s="33">
        <f>IFERROR(VLOOKUP(C36,'Datos Abierto'!$B$3:$O$46,4,FALSE),0)</f>
        <v>272442.52</v>
      </c>
      <c r="H36" s="33">
        <f>IFERROR(VLOOKUP(C36,'Datos Abierto'!$B$3:$O$46,5,FALSE),0)</f>
        <v>1718584.67</v>
      </c>
      <c r="I36" s="33">
        <f>IFERROR(VLOOKUP(C36,'Datos Abierto'!$B$3:$O$46,6,FALSE),0)</f>
        <v>1356170.46</v>
      </c>
      <c r="J36" s="33">
        <f>IFERROR(VLOOKUP(C36,'Datos Abierto'!$B$3:$O$46,7,FALSE),0)</f>
        <v>1218650.79</v>
      </c>
      <c r="K36" s="33">
        <f>IFERROR(VLOOKUP(C36,'Datos Abierto'!$B$3:$O$46,8,FALSE),0)</f>
        <v>1538958.01</v>
      </c>
      <c r="L36" s="33">
        <f>IFERROR(VLOOKUP(C36,'Datos Abierto'!$B$3:$O$46,9,FALSE),0)</f>
        <v>827766.4</v>
      </c>
      <c r="M36" s="33">
        <f>IFERROR(VLOOKUP(C36,'Datos Abierto'!$B$3:$O$46,10,FALSE),0)</f>
        <v>184761.55</v>
      </c>
      <c r="N36" s="33">
        <f>IFERROR(VLOOKUP(C36,'Datos Abierto'!$B$3:$O$46,11,FALSE),0)</f>
        <v>0</v>
      </c>
      <c r="O36" s="33">
        <f>IFERROR(VLOOKUP(C36,'Datos Abierto'!$B$3:$O$46,12,FALSE),0)</f>
        <v>0</v>
      </c>
      <c r="P36" s="33">
        <f>IFERROR(VLOOKUP(C36,'Datos Abierto'!$B$3:$O$46,13,FALSE),0)</f>
        <v>0</v>
      </c>
      <c r="Q36" s="33">
        <f>IFERROR(VLOOKUP(C36,'Datos Abierto'!$B$3:$O$46,14,FALSE),0)</f>
        <v>0</v>
      </c>
      <c r="R36" s="41">
        <f t="shared" si="2"/>
        <v>7117334.3999999994</v>
      </c>
    </row>
    <row r="37" spans="3:18" s="21" customFormat="1" ht="18" customHeight="1">
      <c r="C37" s="35" t="s">
        <v>47</v>
      </c>
      <c r="D37" s="36">
        <f>SUM(D38:D45)</f>
        <v>3300000</v>
      </c>
      <c r="E37" s="36">
        <f>SUM(E38:E45)</f>
        <v>1900000</v>
      </c>
      <c r="F37" s="36">
        <f>IFERROR(VLOOKUP(C37,'Datos Abierto'!$B$3:$O$46,3,FALSE),0)</f>
        <v>0</v>
      </c>
      <c r="G37" s="36">
        <f>IFERROR(VLOOKUP(C37,'Datos Abierto'!$B$3:$O$46,4,FALSE),0)</f>
        <v>25000</v>
      </c>
      <c r="H37" s="36">
        <f>IFERROR(VLOOKUP(C37,'Datos Abierto'!$B$3:$O$46,5,FALSE),0)</f>
        <v>158795.31</v>
      </c>
      <c r="I37" s="36">
        <f>IFERROR(VLOOKUP(C37,'Datos Abierto'!$B$3:$O$46,6,FALSE),0)</f>
        <v>48571.42</v>
      </c>
      <c r="J37" s="36">
        <f>IFERROR(VLOOKUP(C37,'Datos Abierto'!$B$3:$O$46,7,FALSE),0)</f>
        <v>55000</v>
      </c>
      <c r="K37" s="36">
        <f>IFERROR(VLOOKUP(C37,'Datos Abierto'!$B$3:$O$46,8,FALSE),0)</f>
        <v>353170.17</v>
      </c>
      <c r="L37" s="36">
        <f>IFERROR(VLOOKUP(C37,'Datos Abierto'!$B$3:$O$46,9,FALSE),0)</f>
        <v>276893.93</v>
      </c>
      <c r="M37" s="36">
        <f>IFERROR(VLOOKUP(C37,'Datos Abierto'!$B$3:$O$46,10,FALSE),0)</f>
        <v>663176.18000000005</v>
      </c>
      <c r="N37" s="36">
        <f>IFERROR(VLOOKUP(C37,'Datos Abierto'!$B$3:$O$46,11,FALSE),0)</f>
        <v>0</v>
      </c>
      <c r="O37" s="36">
        <f>IFERROR(VLOOKUP(C37,'Datos Abierto'!$B$3:$O$46,12,FALSE),0)</f>
        <v>0</v>
      </c>
      <c r="P37" s="36">
        <f>IFERROR(VLOOKUP(C37,'Datos Abierto'!$B$3:$O$46,13,FALSE),0)</f>
        <v>0</v>
      </c>
      <c r="Q37" s="36">
        <f>IFERROR(VLOOKUP(C37,'Datos Abierto'!$B$3:$O$46,14,FALSE),0)</f>
        <v>0</v>
      </c>
      <c r="R37" s="41">
        <f t="shared" si="2"/>
        <v>1580607.0099999998</v>
      </c>
    </row>
    <row r="38" spans="3:18" s="20" customFormat="1" ht="18" customHeight="1">
      <c r="C38" s="31" t="s">
        <v>48</v>
      </c>
      <c r="D38" s="32">
        <v>3300000</v>
      </c>
      <c r="E38" s="32">
        <v>1900000</v>
      </c>
      <c r="F38" s="33">
        <f>IFERROR(VLOOKUP(C38,'Datos Abierto'!$B$3:$O$46,3,FALSE),0)</f>
        <v>0</v>
      </c>
      <c r="G38" s="33">
        <f>IFERROR(VLOOKUP(C38,'Datos Abierto'!$B$3:$O$46,4,FALSE),0)</f>
        <v>25000</v>
      </c>
      <c r="H38" s="33">
        <f>IFERROR(VLOOKUP(C38,'Datos Abierto'!$B$3:$O$46,5,FALSE),0)</f>
        <v>158795.31</v>
      </c>
      <c r="I38" s="33">
        <f>IFERROR(VLOOKUP(C38,'Datos Abierto'!$B$3:$O$46,6,FALSE),0)</f>
        <v>48571.42</v>
      </c>
      <c r="J38" s="33">
        <f>IFERROR(VLOOKUP(C38,'Datos Abierto'!$B$3:$O$46,7,FALSE),0)</f>
        <v>55000</v>
      </c>
      <c r="K38" s="33">
        <f>IFERROR(VLOOKUP(C38,'Datos Abierto'!$B$3:$O$46,8,FALSE),0)</f>
        <v>353170.17</v>
      </c>
      <c r="L38" s="33">
        <f>IFERROR(VLOOKUP(C38,'Datos Abierto'!$B$3:$O$46,9,FALSE),0)</f>
        <v>276893.93</v>
      </c>
      <c r="M38" s="33">
        <f>IFERROR(VLOOKUP(C38,'Datos Abierto'!$B$3:$O$46,10,FALSE),0)</f>
        <v>663176.18000000005</v>
      </c>
      <c r="N38" s="33">
        <f>IFERROR(VLOOKUP(C38,'Datos Abierto'!$B$3:$O$46,11,FALSE),0)</f>
        <v>0</v>
      </c>
      <c r="O38" s="33">
        <f>IFERROR(VLOOKUP(C38,'Datos Abierto'!$B$3:$O$46,12,FALSE),0)</f>
        <v>0</v>
      </c>
      <c r="P38" s="33">
        <f>IFERROR(VLOOKUP(C38,'Datos Abierto'!$B$3:$O$46,13,FALSE),0)</f>
        <v>0</v>
      </c>
      <c r="Q38" s="33">
        <f>IFERROR(VLOOKUP(C38,'Datos Abierto'!$B$3:$O$46,14,FALSE),0)</f>
        <v>0</v>
      </c>
      <c r="R38" s="41">
        <f t="shared" si="2"/>
        <v>1580607.0099999998</v>
      </c>
    </row>
    <row r="39" spans="3:18" s="20" customFormat="1" ht="18" customHeight="1">
      <c r="C39" s="31" t="s">
        <v>49</v>
      </c>
      <c r="D39" s="32">
        <v>0</v>
      </c>
      <c r="E39" s="32">
        <v>0</v>
      </c>
      <c r="F39" s="33">
        <f>IFERROR(VLOOKUP(C39,'Datos Abierto'!$B$3:$O$46,3,FALSE),0)</f>
        <v>0</v>
      </c>
      <c r="G39" s="33">
        <f>IFERROR(VLOOKUP(C39,'Datos Abierto'!$B$3:$O$46,4,FALSE),0)</f>
        <v>0</v>
      </c>
      <c r="H39" s="33">
        <f>IFERROR(VLOOKUP(C39,'Datos Abierto'!$B$3:$O$46,5,FALSE),0)</f>
        <v>0</v>
      </c>
      <c r="I39" s="33">
        <f>IFERROR(VLOOKUP(C39,'Datos Abierto'!$B$3:$O$46,6,FALSE),0)</f>
        <v>0</v>
      </c>
      <c r="J39" s="33">
        <f>IFERROR(VLOOKUP(C39,'Datos Abierto'!$B$3:$O$46,7,FALSE),0)</f>
        <v>0</v>
      </c>
      <c r="K39" s="33">
        <f>IFERROR(VLOOKUP(C39,'Datos Abierto'!$B$3:$O$46,8,FALSE),0)</f>
        <v>0</v>
      </c>
      <c r="L39" s="33">
        <f>IFERROR(VLOOKUP(C39,'Datos Abierto'!$B$3:$O$46,9,FALSE),0)</f>
        <v>0</v>
      </c>
      <c r="M39" s="33">
        <f>IFERROR(VLOOKUP(C39,'Datos Abierto'!$B$3:$O$46,10,FALSE),0)</f>
        <v>0</v>
      </c>
      <c r="N39" s="33">
        <f>IFERROR(VLOOKUP(C39,'Datos Abierto'!$B$3:$O$46,11,FALSE),0)</f>
        <v>0</v>
      </c>
      <c r="O39" s="33">
        <f>IFERROR(VLOOKUP(C39,'Datos Abierto'!$B$3:$O$46,12,FALSE),0)</f>
        <v>0</v>
      </c>
      <c r="P39" s="33">
        <f>IFERROR(VLOOKUP(C39,'Datos Abierto'!$B$3:$O$46,13,FALSE),0)</f>
        <v>0</v>
      </c>
      <c r="Q39" s="33">
        <f>IFERROR(VLOOKUP(C39,'Datos Abierto'!$B$3:$O$46,14,FALSE),0)</f>
        <v>0</v>
      </c>
      <c r="R39" s="41">
        <f t="shared" si="2"/>
        <v>0</v>
      </c>
    </row>
    <row r="40" spans="3:18" s="20" customFormat="1" ht="18" customHeight="1">
      <c r="C40" s="31" t="s">
        <v>50</v>
      </c>
      <c r="D40" s="32">
        <v>0</v>
      </c>
      <c r="E40" s="32">
        <v>0</v>
      </c>
      <c r="F40" s="33">
        <f>IFERROR(VLOOKUP(C40,'Datos Abierto'!$B$3:$O$46,3,FALSE),0)</f>
        <v>0</v>
      </c>
      <c r="G40" s="33">
        <f>IFERROR(VLOOKUP(C40,'Datos Abierto'!$B$3:$O$46,4,FALSE),0)</f>
        <v>0</v>
      </c>
      <c r="H40" s="33">
        <f>IFERROR(VLOOKUP(C40,'Datos Abierto'!$B$3:$O$46,5,FALSE),0)</f>
        <v>0</v>
      </c>
      <c r="I40" s="33">
        <f>IFERROR(VLOOKUP(C40,'Datos Abierto'!$B$3:$O$46,6,FALSE),0)</f>
        <v>0</v>
      </c>
      <c r="J40" s="33">
        <f>IFERROR(VLOOKUP(C40,'Datos Abierto'!$B$3:$O$46,7,FALSE),0)</f>
        <v>0</v>
      </c>
      <c r="K40" s="33">
        <f>IFERROR(VLOOKUP(C40,'Datos Abierto'!$B$3:$O$46,8,FALSE),0)</f>
        <v>0</v>
      </c>
      <c r="L40" s="33">
        <f>IFERROR(VLOOKUP(C40,'Datos Abierto'!$B$3:$O$46,9,FALSE),0)</f>
        <v>0</v>
      </c>
      <c r="M40" s="33">
        <f>IFERROR(VLOOKUP(C40,'Datos Abierto'!$B$3:$O$46,10,FALSE),0)</f>
        <v>0</v>
      </c>
      <c r="N40" s="33">
        <f>IFERROR(VLOOKUP(C40,'Datos Abierto'!$B$3:$O$46,11,FALSE),0)</f>
        <v>0</v>
      </c>
      <c r="O40" s="33">
        <f>IFERROR(VLOOKUP(C40,'Datos Abierto'!$B$3:$O$46,12,FALSE),0)</f>
        <v>0</v>
      </c>
      <c r="P40" s="33">
        <f>IFERROR(VLOOKUP(C40,'Datos Abierto'!$B$3:$O$46,13,FALSE),0)</f>
        <v>0</v>
      </c>
      <c r="Q40" s="33">
        <f>IFERROR(VLOOKUP(C40,'Datos Abierto'!$B$3:$O$46,14,FALSE),0)</f>
        <v>0</v>
      </c>
      <c r="R40" s="41">
        <f t="shared" si="2"/>
        <v>0</v>
      </c>
    </row>
    <row r="41" spans="3:18" s="20" customFormat="1" ht="18" customHeight="1">
      <c r="C41" s="31" t="s">
        <v>51</v>
      </c>
      <c r="D41" s="32">
        <v>0</v>
      </c>
      <c r="E41" s="32">
        <v>0</v>
      </c>
      <c r="F41" s="33">
        <f>IFERROR(VLOOKUP(C41,'Datos Abierto'!$B$3:$O$46,3,FALSE),0)</f>
        <v>0</v>
      </c>
      <c r="G41" s="33">
        <f>IFERROR(VLOOKUP(C41,'Datos Abierto'!$B$3:$O$46,4,FALSE),0)</f>
        <v>0</v>
      </c>
      <c r="H41" s="33">
        <f>IFERROR(VLOOKUP(C41,'Datos Abierto'!$B$3:$O$46,5,FALSE),0)</f>
        <v>0</v>
      </c>
      <c r="I41" s="33">
        <f>IFERROR(VLOOKUP(C41,'Datos Abierto'!$B$3:$O$46,6,FALSE),0)</f>
        <v>0</v>
      </c>
      <c r="J41" s="33">
        <f>IFERROR(VLOOKUP(C41,'Datos Abierto'!$B$3:$O$46,7,FALSE),0)</f>
        <v>0</v>
      </c>
      <c r="K41" s="33">
        <f>IFERROR(VLOOKUP(C41,'Datos Abierto'!$B$3:$O$46,8,FALSE),0)</f>
        <v>0</v>
      </c>
      <c r="L41" s="33">
        <f>IFERROR(VLOOKUP(C41,'Datos Abierto'!$B$3:$O$46,9,FALSE),0)</f>
        <v>0</v>
      </c>
      <c r="M41" s="33">
        <f>IFERROR(VLOOKUP(C41,'Datos Abierto'!$B$3:$O$46,10,FALSE),0)</f>
        <v>0</v>
      </c>
      <c r="N41" s="33">
        <f>IFERROR(VLOOKUP(C41,'Datos Abierto'!$B$3:$O$46,11,FALSE),0)</f>
        <v>0</v>
      </c>
      <c r="O41" s="33">
        <f>IFERROR(VLOOKUP(C41,'Datos Abierto'!$B$3:$O$46,12,FALSE),0)</f>
        <v>0</v>
      </c>
      <c r="P41" s="33">
        <f>IFERROR(VLOOKUP(C41,'Datos Abierto'!$B$3:$O$46,13,FALSE),0)</f>
        <v>0</v>
      </c>
      <c r="Q41" s="33">
        <f>IFERROR(VLOOKUP(C41,'Datos Abierto'!$B$3:$O$46,14,FALSE),0)</f>
        <v>0</v>
      </c>
      <c r="R41" s="41">
        <f t="shared" si="2"/>
        <v>0</v>
      </c>
    </row>
    <row r="42" spans="3:18" s="20" customFormat="1" ht="18" customHeight="1">
      <c r="C42" s="31" t="s">
        <v>52</v>
      </c>
      <c r="D42" s="32">
        <v>0</v>
      </c>
      <c r="E42" s="32">
        <v>0</v>
      </c>
      <c r="F42" s="33">
        <f>IFERROR(VLOOKUP(C42,'Datos Abierto'!$B$3:$O$46,3,FALSE),0)</f>
        <v>0</v>
      </c>
      <c r="G42" s="33">
        <f>IFERROR(VLOOKUP(C42,'Datos Abierto'!$B$3:$O$46,4,FALSE),0)</f>
        <v>0</v>
      </c>
      <c r="H42" s="33">
        <f>IFERROR(VLOOKUP(C42,'Datos Abierto'!$B$3:$O$46,5,FALSE),0)</f>
        <v>0</v>
      </c>
      <c r="I42" s="33">
        <f>IFERROR(VLOOKUP(C42,'Datos Abierto'!$B$3:$O$46,6,FALSE),0)</f>
        <v>0</v>
      </c>
      <c r="J42" s="33">
        <f>IFERROR(VLOOKUP(C42,'Datos Abierto'!$B$3:$O$46,7,FALSE),0)</f>
        <v>0</v>
      </c>
      <c r="K42" s="33">
        <f>IFERROR(VLOOKUP(C42,'Datos Abierto'!$B$3:$O$46,8,FALSE),0)</f>
        <v>0</v>
      </c>
      <c r="L42" s="33">
        <f>IFERROR(VLOOKUP(C42,'Datos Abierto'!$B$3:$O$46,9,FALSE),0)</f>
        <v>0</v>
      </c>
      <c r="M42" s="33">
        <f>IFERROR(VLOOKUP(C42,'Datos Abierto'!$B$3:$O$46,10,FALSE),0)</f>
        <v>0</v>
      </c>
      <c r="N42" s="33">
        <f>IFERROR(VLOOKUP(C42,'Datos Abierto'!$B$3:$O$46,11,FALSE),0)</f>
        <v>0</v>
      </c>
      <c r="O42" s="33">
        <f>IFERROR(VLOOKUP(C42,'Datos Abierto'!$B$3:$O$46,12,FALSE),0)</f>
        <v>0</v>
      </c>
      <c r="P42" s="33">
        <f>IFERROR(VLOOKUP(C42,'Datos Abierto'!$B$3:$O$46,13,FALSE),0)</f>
        <v>0</v>
      </c>
      <c r="Q42" s="33">
        <f>IFERROR(VLOOKUP(C42,'Datos Abierto'!$B$3:$O$46,14,FALSE),0)</f>
        <v>0</v>
      </c>
      <c r="R42" s="41">
        <f t="shared" ref="R42:R73" si="5">SUM(F42:Q42)</f>
        <v>0</v>
      </c>
    </row>
    <row r="43" spans="3:18" s="20" customFormat="1" ht="18" customHeight="1">
      <c r="C43" s="31" t="s">
        <v>53</v>
      </c>
      <c r="D43" s="32">
        <v>0</v>
      </c>
      <c r="E43" s="32">
        <v>0</v>
      </c>
      <c r="F43" s="33">
        <f>IFERROR(VLOOKUP(C43,'Datos Abierto'!$B$3:$O$46,3,FALSE),0)</f>
        <v>0</v>
      </c>
      <c r="G43" s="33">
        <f>IFERROR(VLOOKUP(C43,'Datos Abierto'!$B$3:$O$46,4,FALSE),0)</f>
        <v>0</v>
      </c>
      <c r="H43" s="33">
        <f>IFERROR(VLOOKUP(C43,'Datos Abierto'!$B$3:$O$46,5,FALSE),0)</f>
        <v>0</v>
      </c>
      <c r="I43" s="33">
        <f>IFERROR(VLOOKUP(C43,'Datos Abierto'!$B$3:$O$46,6,FALSE),0)</f>
        <v>0</v>
      </c>
      <c r="J43" s="33">
        <f>IFERROR(VLOOKUP(C43,'Datos Abierto'!$B$3:$O$46,7,FALSE),0)</f>
        <v>0</v>
      </c>
      <c r="K43" s="33">
        <f>IFERROR(VLOOKUP(C43,'Datos Abierto'!$B$3:$O$46,8,FALSE),0)</f>
        <v>0</v>
      </c>
      <c r="L43" s="33">
        <f>IFERROR(VLOOKUP(C43,'Datos Abierto'!$B$3:$O$46,9,FALSE),0)</f>
        <v>0</v>
      </c>
      <c r="M43" s="33">
        <f>IFERROR(VLOOKUP(C43,'Datos Abierto'!$B$3:$O$46,10,FALSE),0)</f>
        <v>0</v>
      </c>
      <c r="N43" s="33">
        <f>IFERROR(VLOOKUP(C43,'Datos Abierto'!$B$3:$O$46,11,FALSE),0)</f>
        <v>0</v>
      </c>
      <c r="O43" s="33">
        <f>IFERROR(VLOOKUP(C43,'Datos Abierto'!$B$3:$O$46,12,FALSE),0)</f>
        <v>0</v>
      </c>
      <c r="P43" s="33">
        <f>IFERROR(VLOOKUP(C43,'Datos Abierto'!$B$3:$O$46,13,FALSE),0)</f>
        <v>0</v>
      </c>
      <c r="Q43" s="33">
        <f>IFERROR(VLOOKUP(C43,'Datos Abierto'!$B$3:$O$46,14,FALSE),0)</f>
        <v>0</v>
      </c>
      <c r="R43" s="41">
        <f t="shared" si="5"/>
        <v>0</v>
      </c>
    </row>
    <row r="44" spans="3:18" s="20" customFormat="1" ht="18" customHeight="1">
      <c r="C44" s="31" t="s">
        <v>54</v>
      </c>
      <c r="D44" s="32">
        <v>0</v>
      </c>
      <c r="E44" s="32">
        <v>0</v>
      </c>
      <c r="F44" s="33">
        <f>IFERROR(VLOOKUP(C44,'Datos Abierto'!$B$3:$O$46,3,FALSE),0)</f>
        <v>0</v>
      </c>
      <c r="G44" s="33">
        <f>IFERROR(VLOOKUP(C44,'Datos Abierto'!$B$3:$O$46,4,FALSE),0)</f>
        <v>0</v>
      </c>
      <c r="H44" s="33">
        <f>IFERROR(VLOOKUP(C44,'Datos Abierto'!$B$3:$O$46,5,FALSE),0)</f>
        <v>0</v>
      </c>
      <c r="I44" s="33">
        <f>IFERROR(VLOOKUP(C44,'Datos Abierto'!$B$3:$O$46,6,FALSE),0)</f>
        <v>0</v>
      </c>
      <c r="J44" s="33">
        <f>IFERROR(VLOOKUP(C44,'Datos Abierto'!$B$3:$O$46,7,FALSE),0)</f>
        <v>0</v>
      </c>
      <c r="K44" s="33">
        <f>IFERROR(VLOOKUP(C44,'Datos Abierto'!$B$3:$O$46,8,FALSE),0)</f>
        <v>0</v>
      </c>
      <c r="L44" s="33">
        <f>IFERROR(VLOOKUP(C44,'Datos Abierto'!$B$3:$O$46,9,FALSE),0)</f>
        <v>0</v>
      </c>
      <c r="M44" s="33">
        <f>IFERROR(VLOOKUP(C44,'Datos Abierto'!$B$3:$O$46,10,FALSE),0)</f>
        <v>0</v>
      </c>
      <c r="N44" s="33">
        <f>IFERROR(VLOOKUP(C44,'Datos Abierto'!$B$3:$O$46,11,FALSE),0)</f>
        <v>0</v>
      </c>
      <c r="O44" s="33">
        <f>IFERROR(VLOOKUP(C44,'Datos Abierto'!$B$3:$O$46,12,FALSE),0)</f>
        <v>0</v>
      </c>
      <c r="P44" s="33">
        <f>IFERROR(VLOOKUP(C44,'Datos Abierto'!$B$3:$O$46,13,FALSE),0)</f>
        <v>0</v>
      </c>
      <c r="Q44" s="33">
        <f>IFERROR(VLOOKUP(C44,'Datos Abierto'!$B$3:$O$46,14,FALSE),0)</f>
        <v>0</v>
      </c>
      <c r="R44" s="41">
        <f t="shared" si="5"/>
        <v>0</v>
      </c>
    </row>
    <row r="45" spans="3:18" s="20" customFormat="1" ht="18" customHeight="1">
      <c r="C45" s="31" t="s">
        <v>55</v>
      </c>
      <c r="D45" s="32">
        <v>0</v>
      </c>
      <c r="E45" s="32">
        <v>0</v>
      </c>
      <c r="F45" s="33">
        <f>IFERROR(VLOOKUP(C45,'Datos Abierto'!$B$3:$O$46,3,FALSE),0)</f>
        <v>0</v>
      </c>
      <c r="G45" s="33">
        <f>IFERROR(VLOOKUP(C45,'Datos Abierto'!$B$3:$O$46,4,FALSE),0)</f>
        <v>0</v>
      </c>
      <c r="H45" s="33">
        <f>IFERROR(VLOOKUP(C45,'Datos Abierto'!$B$3:$O$46,5,FALSE),0)</f>
        <v>0</v>
      </c>
      <c r="I45" s="33">
        <f>IFERROR(VLOOKUP(C45,'Datos Abierto'!$B$3:$O$46,6,FALSE),0)</f>
        <v>0</v>
      </c>
      <c r="J45" s="33">
        <f>IFERROR(VLOOKUP(C45,'Datos Abierto'!$B$3:$O$46,7,FALSE),0)</f>
        <v>0</v>
      </c>
      <c r="K45" s="33">
        <f>IFERROR(VLOOKUP(C45,'Datos Abierto'!$B$3:$O$46,8,FALSE),0)</f>
        <v>0</v>
      </c>
      <c r="L45" s="33">
        <f>IFERROR(VLOOKUP(C45,'Datos Abierto'!$B$3:$O$46,9,FALSE),0)</f>
        <v>0</v>
      </c>
      <c r="M45" s="33">
        <f>IFERROR(VLOOKUP(C45,'Datos Abierto'!$B$3:$O$46,10,FALSE),0)</f>
        <v>0</v>
      </c>
      <c r="N45" s="33">
        <f>IFERROR(VLOOKUP(C45,'Datos Abierto'!$B$3:$O$46,11,FALSE),0)</f>
        <v>0</v>
      </c>
      <c r="O45" s="33">
        <f>IFERROR(VLOOKUP(C45,'Datos Abierto'!$B$3:$O$46,12,FALSE),0)</f>
        <v>0</v>
      </c>
      <c r="P45" s="33">
        <f>IFERROR(VLOOKUP(C45,'Datos Abierto'!$B$3:$O$46,13,FALSE),0)</f>
        <v>0</v>
      </c>
      <c r="Q45" s="33">
        <f>IFERROR(VLOOKUP(C45,'Datos Abierto'!$B$3:$O$46,14,FALSE),0)</f>
        <v>0</v>
      </c>
      <c r="R45" s="41">
        <f t="shared" si="5"/>
        <v>0</v>
      </c>
    </row>
    <row r="46" spans="3:18" s="21" customFormat="1" ht="18" customHeight="1">
      <c r="C46" s="35" t="s">
        <v>56</v>
      </c>
      <c r="D46" s="36">
        <v>0</v>
      </c>
      <c r="E46" s="36">
        <v>0</v>
      </c>
      <c r="F46" s="36">
        <f>IFERROR(VLOOKUP(C46,'Datos Abierto'!$B$3:$O$46,3,FALSE),0)</f>
        <v>0</v>
      </c>
      <c r="G46" s="36">
        <f>IFERROR(VLOOKUP(C46,'Datos Abierto'!$B$3:$O$46,4,FALSE),0)</f>
        <v>0</v>
      </c>
      <c r="H46" s="36">
        <f>IFERROR(VLOOKUP(C46,'Datos Abierto'!$B$3:$O$46,5,FALSE),0)</f>
        <v>0</v>
      </c>
      <c r="I46" s="36">
        <f>IFERROR(VLOOKUP(C46,'Datos Abierto'!$B$3:$O$46,6,FALSE),0)</f>
        <v>0</v>
      </c>
      <c r="J46" s="36">
        <f>IFERROR(VLOOKUP(C46,'Datos Abierto'!$B$3:$O$46,7,FALSE),0)</f>
        <v>0</v>
      </c>
      <c r="K46" s="36">
        <f>IFERROR(VLOOKUP(C46,'Datos Abierto'!$B$3:$O$46,8,FALSE),0)</f>
        <v>0</v>
      </c>
      <c r="L46" s="36">
        <f>IFERROR(VLOOKUP(C46,'Datos Abierto'!$B$3:$O$46,9,FALSE),0)</f>
        <v>0</v>
      </c>
      <c r="M46" s="33">
        <f>IFERROR(VLOOKUP(C46,'Datos Abierto'!$B$3:$O$46,10,FALSE),0)</f>
        <v>0</v>
      </c>
      <c r="N46" s="36">
        <f>IFERROR(VLOOKUP(C46,'Datos Abierto'!$B$3:$O$46,11,FALSE),0)</f>
        <v>0</v>
      </c>
      <c r="O46" s="36">
        <f>IFERROR(VLOOKUP(C46,'Datos Abierto'!$B$3:$O$46,12,FALSE),0)</f>
        <v>0</v>
      </c>
      <c r="P46" s="36">
        <f>IFERROR(VLOOKUP(C46,'Datos Abierto'!$B$3:$O$46,13,FALSE),0)</f>
        <v>0</v>
      </c>
      <c r="Q46" s="36">
        <f>IFERROR(VLOOKUP(C46,'Datos Abierto'!$B$3:$O$46,14,FALSE),0)</f>
        <v>0</v>
      </c>
      <c r="R46" s="41">
        <f t="shared" si="5"/>
        <v>0</v>
      </c>
    </row>
    <row r="47" spans="3:18" s="20" customFormat="1" ht="18" customHeight="1">
      <c r="C47" s="31" t="s">
        <v>57</v>
      </c>
      <c r="D47" s="32">
        <v>0</v>
      </c>
      <c r="E47" s="32">
        <v>0</v>
      </c>
      <c r="F47" s="33">
        <f>IFERROR(VLOOKUP(C47,'Datos Abierto'!$B$3:$O$46,3,FALSE),0)</f>
        <v>0</v>
      </c>
      <c r="G47" s="33">
        <f>IFERROR(VLOOKUP(C47,'Datos Abierto'!$B$3:$O$46,4,FALSE),0)</f>
        <v>0</v>
      </c>
      <c r="H47" s="33">
        <f>IFERROR(VLOOKUP(C47,'Datos Abierto'!$B$3:$O$46,5,FALSE),0)</f>
        <v>0</v>
      </c>
      <c r="I47" s="33">
        <f>IFERROR(VLOOKUP(C47,'Datos Abierto'!$B$3:$O$46,6,FALSE),0)</f>
        <v>0</v>
      </c>
      <c r="J47" s="33">
        <f>IFERROR(VLOOKUP(C47,'Datos Abierto'!$B$3:$O$46,7,FALSE),0)</f>
        <v>0</v>
      </c>
      <c r="K47" s="33">
        <f>IFERROR(VLOOKUP(C47,'Datos Abierto'!$B$3:$O$46,8,FALSE),0)</f>
        <v>0</v>
      </c>
      <c r="L47" s="33">
        <f>IFERROR(VLOOKUP(C47,'Datos Abierto'!$B$3:$O$46,9,FALSE),0)</f>
        <v>0</v>
      </c>
      <c r="M47" s="33">
        <f>IFERROR(VLOOKUP(C47,'Datos Abierto'!$B$3:$O$46,10,FALSE),0)</f>
        <v>0</v>
      </c>
      <c r="N47" s="33">
        <f>IFERROR(VLOOKUP(C47,'Datos Abierto'!$B$3:$O$46,11,FALSE),0)</f>
        <v>0</v>
      </c>
      <c r="O47" s="33">
        <f>IFERROR(VLOOKUP(C47,'Datos Abierto'!$B$3:$O$46,12,FALSE),0)</f>
        <v>0</v>
      </c>
      <c r="P47" s="33">
        <f>IFERROR(VLOOKUP(C47,'Datos Abierto'!$B$3:$O$46,13,FALSE),0)</f>
        <v>0</v>
      </c>
      <c r="Q47" s="33">
        <f>IFERROR(VLOOKUP(C47,'Datos Abierto'!$B$3:$O$46,14,FALSE),0)</f>
        <v>0</v>
      </c>
      <c r="R47" s="41">
        <f t="shared" si="5"/>
        <v>0</v>
      </c>
    </row>
    <row r="48" spans="3:18" s="20" customFormat="1" ht="18" customHeight="1">
      <c r="C48" s="31" t="s">
        <v>58</v>
      </c>
      <c r="D48" s="32">
        <v>0</v>
      </c>
      <c r="E48" s="32">
        <v>0</v>
      </c>
      <c r="F48" s="33">
        <f>IFERROR(VLOOKUP(C48,'Datos Abierto'!$B$3:$O$46,3,FALSE),0)</f>
        <v>0</v>
      </c>
      <c r="G48" s="33">
        <f>IFERROR(VLOOKUP(C48,'Datos Abierto'!$B$3:$O$46,4,FALSE),0)</f>
        <v>0</v>
      </c>
      <c r="H48" s="33">
        <f>IFERROR(VLOOKUP(C48,'Datos Abierto'!$B$3:$O$46,5,FALSE),0)</f>
        <v>0</v>
      </c>
      <c r="I48" s="33">
        <f>IFERROR(VLOOKUP(C48,'Datos Abierto'!$B$3:$O$46,6,FALSE),0)</f>
        <v>0</v>
      </c>
      <c r="J48" s="33">
        <f>IFERROR(VLOOKUP(C48,'Datos Abierto'!$B$3:$O$46,7,FALSE),0)</f>
        <v>0</v>
      </c>
      <c r="K48" s="33">
        <f>IFERROR(VLOOKUP(C48,'Datos Abierto'!$B$3:$O$46,8,FALSE),0)</f>
        <v>0</v>
      </c>
      <c r="L48" s="33">
        <f>IFERROR(VLOOKUP(C48,'Datos Abierto'!$B$3:$O$46,9,FALSE),0)</f>
        <v>0</v>
      </c>
      <c r="M48" s="33">
        <f>IFERROR(VLOOKUP(C48,'Datos Abierto'!$B$3:$O$46,10,FALSE),0)</f>
        <v>0</v>
      </c>
      <c r="N48" s="33">
        <f>IFERROR(VLOOKUP(C48,'Datos Abierto'!$B$3:$O$46,11,FALSE),0)</f>
        <v>0</v>
      </c>
      <c r="O48" s="33">
        <f>IFERROR(VLOOKUP(C48,'Datos Abierto'!$B$3:$O$46,12,FALSE),0)</f>
        <v>0</v>
      </c>
      <c r="P48" s="33">
        <f>IFERROR(VLOOKUP(C48,'Datos Abierto'!$B$3:$O$46,13,FALSE),0)</f>
        <v>0</v>
      </c>
      <c r="Q48" s="33">
        <f>IFERROR(VLOOKUP(C48,'Datos Abierto'!$B$3:$O$46,14,FALSE),0)</f>
        <v>0</v>
      </c>
      <c r="R48" s="41">
        <f t="shared" si="5"/>
        <v>0</v>
      </c>
    </row>
    <row r="49" spans="3:18" s="20" customFormat="1" ht="18" customHeight="1">
      <c r="C49" s="31" t="s">
        <v>59</v>
      </c>
      <c r="D49" s="32">
        <v>0</v>
      </c>
      <c r="E49" s="32">
        <v>0</v>
      </c>
      <c r="F49" s="33">
        <f>IFERROR(VLOOKUP(C49,'Datos Abierto'!$B$3:$O$46,3,FALSE),0)</f>
        <v>0</v>
      </c>
      <c r="G49" s="33">
        <f>IFERROR(VLOOKUP(C49,'Datos Abierto'!$B$3:$O$46,4,FALSE),0)</f>
        <v>0</v>
      </c>
      <c r="H49" s="33">
        <f>IFERROR(VLOOKUP(C49,'Datos Abierto'!$B$3:$O$46,5,FALSE),0)</f>
        <v>0</v>
      </c>
      <c r="I49" s="33">
        <f>IFERROR(VLOOKUP(C49,'Datos Abierto'!$B$3:$O$46,6,FALSE),0)</f>
        <v>0</v>
      </c>
      <c r="J49" s="33">
        <f>IFERROR(VLOOKUP(C49,'Datos Abierto'!$B$3:$O$46,7,FALSE),0)</f>
        <v>0</v>
      </c>
      <c r="K49" s="33">
        <f>IFERROR(VLOOKUP(C49,'Datos Abierto'!$B$3:$O$46,8,FALSE),0)</f>
        <v>0</v>
      </c>
      <c r="L49" s="33">
        <f>IFERROR(VLOOKUP(C49,'Datos Abierto'!$B$3:$O$46,9,FALSE),0)</f>
        <v>0</v>
      </c>
      <c r="M49" s="33">
        <f>IFERROR(VLOOKUP(C49,'Datos Abierto'!$B$3:$O$46,10,FALSE),0)</f>
        <v>0</v>
      </c>
      <c r="N49" s="33">
        <f>IFERROR(VLOOKUP(C49,'Datos Abierto'!$B$3:$O$46,11,FALSE),0)</f>
        <v>0</v>
      </c>
      <c r="O49" s="33">
        <f>IFERROR(VLOOKUP(C49,'Datos Abierto'!$B$3:$O$46,12,FALSE),0)</f>
        <v>0</v>
      </c>
      <c r="P49" s="33">
        <f>IFERROR(VLOOKUP(C49,'Datos Abierto'!$B$3:$O$46,13,FALSE),0)</f>
        <v>0</v>
      </c>
      <c r="Q49" s="33">
        <f>IFERROR(VLOOKUP(C49,'Datos Abierto'!$B$3:$O$46,14,FALSE),0)</f>
        <v>0</v>
      </c>
      <c r="R49" s="41">
        <f t="shared" si="5"/>
        <v>0</v>
      </c>
    </row>
    <row r="50" spans="3:18" s="20" customFormat="1" ht="18" customHeight="1">
      <c r="C50" s="31" t="s">
        <v>60</v>
      </c>
      <c r="D50" s="32">
        <v>0</v>
      </c>
      <c r="E50" s="32">
        <v>0</v>
      </c>
      <c r="F50" s="33">
        <f>IFERROR(VLOOKUP(C50,'Datos Abierto'!$B$3:$O$46,3,FALSE),0)</f>
        <v>0</v>
      </c>
      <c r="G50" s="33">
        <f>IFERROR(VLOOKUP(C50,'Datos Abierto'!$B$3:$O$46,4,FALSE),0)</f>
        <v>0</v>
      </c>
      <c r="H50" s="33">
        <f>IFERROR(VLOOKUP(C50,'Datos Abierto'!$B$3:$O$46,5,FALSE),0)</f>
        <v>0</v>
      </c>
      <c r="I50" s="33">
        <f>IFERROR(VLOOKUP(C50,'Datos Abierto'!$B$3:$O$46,6,FALSE),0)</f>
        <v>0</v>
      </c>
      <c r="J50" s="33">
        <f>IFERROR(VLOOKUP(C50,'Datos Abierto'!$B$3:$O$46,7,FALSE),0)</f>
        <v>0</v>
      </c>
      <c r="K50" s="33">
        <f>IFERROR(VLOOKUP(C50,'Datos Abierto'!$B$3:$O$46,8,FALSE),0)</f>
        <v>0</v>
      </c>
      <c r="L50" s="33">
        <f>IFERROR(VLOOKUP(C50,'Datos Abierto'!$B$3:$O$46,9,FALSE),0)</f>
        <v>0</v>
      </c>
      <c r="M50" s="33">
        <f>IFERROR(VLOOKUP(C50,'Datos Abierto'!$B$3:$O$46,10,FALSE),0)</f>
        <v>0</v>
      </c>
      <c r="N50" s="33">
        <f>IFERROR(VLOOKUP(C50,'Datos Abierto'!$B$3:$O$46,11,FALSE),0)</f>
        <v>0</v>
      </c>
      <c r="O50" s="33">
        <f>IFERROR(VLOOKUP(C50,'Datos Abierto'!$B$3:$O$46,12,FALSE),0)</f>
        <v>0</v>
      </c>
      <c r="P50" s="33">
        <f>IFERROR(VLOOKUP(C50,'Datos Abierto'!$B$3:$O$46,13,FALSE),0)</f>
        <v>0</v>
      </c>
      <c r="Q50" s="33">
        <f>IFERROR(VLOOKUP(C50,'Datos Abierto'!$B$3:$O$46,14,FALSE),0)</f>
        <v>0</v>
      </c>
      <c r="R50" s="41">
        <f t="shared" si="5"/>
        <v>0</v>
      </c>
    </row>
    <row r="51" spans="3:18" s="20" customFormat="1" ht="18" customHeight="1">
      <c r="C51" s="31" t="s">
        <v>61</v>
      </c>
      <c r="D51" s="32">
        <v>0</v>
      </c>
      <c r="E51" s="32">
        <v>0</v>
      </c>
      <c r="F51" s="33">
        <f>IFERROR(VLOOKUP(C51,'Datos Abierto'!$B$3:$O$46,3,FALSE),0)</f>
        <v>0</v>
      </c>
      <c r="G51" s="33">
        <f>IFERROR(VLOOKUP(C51,'Datos Abierto'!$B$3:$O$46,4,FALSE),0)</f>
        <v>0</v>
      </c>
      <c r="H51" s="33">
        <f>IFERROR(VLOOKUP(C51,'Datos Abierto'!$B$3:$O$46,5,FALSE),0)</f>
        <v>0</v>
      </c>
      <c r="I51" s="33">
        <f>IFERROR(VLOOKUP(C51,'Datos Abierto'!$B$3:$O$46,6,FALSE),0)</f>
        <v>0</v>
      </c>
      <c r="J51" s="33">
        <f>IFERROR(VLOOKUP(C51,'Datos Abierto'!$B$3:$O$46,7,FALSE),0)</f>
        <v>0</v>
      </c>
      <c r="K51" s="33">
        <f>IFERROR(VLOOKUP(C51,'Datos Abierto'!$B$3:$O$46,8,FALSE),0)</f>
        <v>0</v>
      </c>
      <c r="L51" s="33">
        <f>IFERROR(VLOOKUP(C51,'Datos Abierto'!$B$3:$O$46,9,FALSE),0)</f>
        <v>0</v>
      </c>
      <c r="M51" s="33">
        <f>IFERROR(VLOOKUP(C51,'Datos Abierto'!$B$3:$O$46,10,FALSE),0)</f>
        <v>0</v>
      </c>
      <c r="N51" s="33">
        <f>IFERROR(VLOOKUP(C51,'Datos Abierto'!$B$3:$O$46,11,FALSE),0)</f>
        <v>0</v>
      </c>
      <c r="O51" s="33">
        <f>IFERROR(VLOOKUP(C51,'Datos Abierto'!$B$3:$O$46,12,FALSE),0)</f>
        <v>0</v>
      </c>
      <c r="P51" s="33">
        <f>IFERROR(VLOOKUP(C51,'Datos Abierto'!$B$3:$O$46,13,FALSE),0)</f>
        <v>0</v>
      </c>
      <c r="Q51" s="33">
        <f>IFERROR(VLOOKUP(C51,'Datos Abierto'!$B$3:$O$46,14,FALSE),0)</f>
        <v>0</v>
      </c>
      <c r="R51" s="41">
        <f t="shared" si="5"/>
        <v>0</v>
      </c>
    </row>
    <row r="52" spans="3:18" s="20" customFormat="1" ht="18" customHeight="1">
      <c r="C52" s="31" t="s">
        <v>62</v>
      </c>
      <c r="D52" s="32">
        <v>0</v>
      </c>
      <c r="E52" s="32">
        <v>0</v>
      </c>
      <c r="F52" s="33">
        <f>IFERROR(VLOOKUP(C52,'Datos Abierto'!$B$3:$O$46,3,FALSE),0)</f>
        <v>0</v>
      </c>
      <c r="G52" s="33">
        <f>IFERROR(VLOOKUP(C52,'Datos Abierto'!$B$3:$O$46,4,FALSE),0)</f>
        <v>0</v>
      </c>
      <c r="H52" s="33">
        <f>IFERROR(VLOOKUP(C52,'Datos Abierto'!$B$3:$O$46,5,FALSE),0)</f>
        <v>0</v>
      </c>
      <c r="I52" s="33">
        <f>IFERROR(VLOOKUP(C52,'Datos Abierto'!$B$3:$O$46,6,FALSE),0)</f>
        <v>0</v>
      </c>
      <c r="J52" s="33">
        <f>IFERROR(VLOOKUP(C52,'Datos Abierto'!$B$3:$O$46,7,FALSE),0)</f>
        <v>0</v>
      </c>
      <c r="K52" s="33">
        <f>IFERROR(VLOOKUP(C52,'Datos Abierto'!$B$3:$O$46,8,FALSE),0)</f>
        <v>0</v>
      </c>
      <c r="L52" s="33">
        <f>IFERROR(VLOOKUP(C52,'Datos Abierto'!$B$3:$O$46,9,FALSE),0)</f>
        <v>0</v>
      </c>
      <c r="M52" s="33">
        <f>IFERROR(VLOOKUP(C52,'Datos Abierto'!$B$3:$O$46,10,FALSE),0)</f>
        <v>0</v>
      </c>
      <c r="N52" s="33">
        <f>IFERROR(VLOOKUP(C52,'Datos Abierto'!$B$3:$O$46,11,FALSE),0)</f>
        <v>0</v>
      </c>
      <c r="O52" s="33">
        <f>IFERROR(VLOOKUP(C52,'Datos Abierto'!$B$3:$O$46,12,FALSE),0)</f>
        <v>0</v>
      </c>
      <c r="P52" s="33">
        <f>IFERROR(VLOOKUP(C52,'Datos Abierto'!$B$3:$O$46,13,FALSE),0)</f>
        <v>0</v>
      </c>
      <c r="Q52" s="33">
        <f>IFERROR(VLOOKUP(C52,'Datos Abierto'!$B$3:$O$46,14,FALSE),0)</f>
        <v>0</v>
      </c>
      <c r="R52" s="41">
        <f t="shared" si="5"/>
        <v>0</v>
      </c>
    </row>
    <row r="53" spans="3:18" s="21" customFormat="1" ht="18" customHeight="1">
      <c r="C53" s="35" t="s">
        <v>63</v>
      </c>
      <c r="D53" s="36">
        <f t="shared" ref="D53:E53" si="6">SUM(D54:D62)</f>
        <v>60150000</v>
      </c>
      <c r="E53" s="36">
        <f t="shared" si="6"/>
        <v>74616130</v>
      </c>
      <c r="F53" s="36">
        <f>IFERROR(VLOOKUP(C53,'Datos Abierto'!$B$3:$O$46,3,FALSE),0)</f>
        <v>0</v>
      </c>
      <c r="G53" s="36">
        <f>IFERROR(VLOOKUP(C53,'Datos Abierto'!$B$3:$O$46,4,FALSE),0)</f>
        <v>1154992.6299999999</v>
      </c>
      <c r="H53" s="36">
        <f>IFERROR(VLOOKUP(C53,'Datos Abierto'!$B$3:$O$46,5,FALSE),0)</f>
        <v>3858428.68</v>
      </c>
      <c r="I53" s="36">
        <f>IFERROR(VLOOKUP(C53,'Datos Abierto'!$B$3:$O$46,6,FALSE),0)</f>
        <v>2597455.48</v>
      </c>
      <c r="J53" s="36">
        <f>IFERROR(VLOOKUP(C53,'Datos Abierto'!$B$3:$O$46,7,FALSE),0)</f>
        <v>3182788.88</v>
      </c>
      <c r="K53" s="36">
        <f>IFERROR(VLOOKUP(C53,'Datos Abierto'!$B$3:$O$46,8,FALSE),0)</f>
        <v>7979562.2199999997</v>
      </c>
      <c r="L53" s="36">
        <f>IFERROR(VLOOKUP(C53,'Datos Abierto'!$B$3:$O$46,9,FALSE),0)</f>
        <v>538164.38</v>
      </c>
      <c r="M53" s="36">
        <f>IFERROR(VLOOKUP(C53,'Datos Abierto'!$B$3:$O$46,10,FALSE),0)</f>
        <v>1732826.54</v>
      </c>
      <c r="N53" s="36">
        <f>IFERROR(VLOOKUP(C53,'Datos Abierto'!$B$3:$O$46,11,FALSE),0)</f>
        <v>0</v>
      </c>
      <c r="O53" s="36">
        <f>IFERROR(VLOOKUP(C53,'Datos Abierto'!$B$3:$O$46,12,FALSE),0)</f>
        <v>0</v>
      </c>
      <c r="P53" s="36">
        <f>IFERROR(VLOOKUP(C53,'Datos Abierto'!$B$3:$O$46,13,FALSE),0)</f>
        <v>0</v>
      </c>
      <c r="Q53" s="36">
        <f>IFERROR(VLOOKUP(C53,'Datos Abierto'!$B$3:$O$46,14,FALSE),0)</f>
        <v>0</v>
      </c>
      <c r="R53" s="41">
        <f t="shared" si="5"/>
        <v>21044218.809999999</v>
      </c>
    </row>
    <row r="54" spans="3:18" s="20" customFormat="1" ht="18" customHeight="1">
      <c r="C54" s="31" t="s">
        <v>64</v>
      </c>
      <c r="D54" s="34">
        <v>37000000</v>
      </c>
      <c r="E54" s="34">
        <v>45356588.229999997</v>
      </c>
      <c r="F54" s="33">
        <f>IFERROR(VLOOKUP(C54,'Datos Abierto'!$B$3:$O$46,3,FALSE),0)</f>
        <v>0</v>
      </c>
      <c r="G54" s="33">
        <f>IFERROR(VLOOKUP(C54,'Datos Abierto'!$B$3:$O$46,4,FALSE),0)</f>
        <v>0</v>
      </c>
      <c r="H54" s="33">
        <f>IFERROR(VLOOKUP(C54,'Datos Abierto'!$B$3:$O$46,5,FALSE),0)</f>
        <v>2244228.48</v>
      </c>
      <c r="I54" s="33">
        <f>IFERROR(VLOOKUP(C54,'Datos Abierto'!$B$3:$O$46,6,FALSE),0)</f>
        <v>1304499.27</v>
      </c>
      <c r="J54" s="33">
        <f>IFERROR(VLOOKUP(C54,'Datos Abierto'!$B$3:$O$46,7,FALSE),0)</f>
        <v>687347</v>
      </c>
      <c r="K54" s="33">
        <f>IFERROR(VLOOKUP(C54,'Datos Abierto'!$B$3:$O$46,8,FALSE),0)</f>
        <v>6853233</v>
      </c>
      <c r="L54" s="33">
        <f>IFERROR(VLOOKUP(C54,'Datos Abierto'!$B$3:$O$46,9,FALSE),0)</f>
        <v>82093.899999999994</v>
      </c>
      <c r="M54" s="33">
        <f>IFERROR(VLOOKUP(C54,'Datos Abierto'!$B$3:$O$46,10,FALSE),0)</f>
        <v>168144.55</v>
      </c>
      <c r="N54" s="33">
        <f>IFERROR(VLOOKUP(C54,'Datos Abierto'!$B$3:$O$46,11,FALSE),0)</f>
        <v>0</v>
      </c>
      <c r="O54" s="33">
        <f>IFERROR(VLOOKUP(C54,'Datos Abierto'!$B$3:$O$46,12,FALSE),0)</f>
        <v>0</v>
      </c>
      <c r="P54" s="33">
        <f>IFERROR(VLOOKUP(C54,'Datos Abierto'!$B$3:$O$46,13,FALSE),0)</f>
        <v>0</v>
      </c>
      <c r="Q54" s="33">
        <f>IFERROR(VLOOKUP(C54,'Datos Abierto'!$B$3:$O$46,14,FALSE),0)</f>
        <v>0</v>
      </c>
      <c r="R54" s="41">
        <f t="shared" si="5"/>
        <v>11339546.200000001</v>
      </c>
    </row>
    <row r="55" spans="3:18" s="20" customFormat="1" ht="18" customHeight="1">
      <c r="C55" s="31" t="s">
        <v>65</v>
      </c>
      <c r="D55" s="32">
        <v>3000000</v>
      </c>
      <c r="E55" s="34">
        <v>4739048.8499999996</v>
      </c>
      <c r="F55" s="33">
        <f>IFERROR(VLOOKUP(C55,'Datos Abierto'!$B$3:$O$46,3,FALSE),0)</f>
        <v>0</v>
      </c>
      <c r="G55" s="33">
        <f>IFERROR(VLOOKUP(C55,'Datos Abierto'!$B$3:$O$46,4,FALSE),0)</f>
        <v>1154992.6299999999</v>
      </c>
      <c r="H55" s="33">
        <f>IFERROR(VLOOKUP(C55,'Datos Abierto'!$B$3:$O$46,5,FALSE),0)</f>
        <v>1464576.2</v>
      </c>
      <c r="I55" s="33">
        <f>IFERROR(VLOOKUP(C55,'Datos Abierto'!$B$3:$O$46,6,FALSE),0)</f>
        <v>0</v>
      </c>
      <c r="J55" s="33">
        <f>IFERROR(VLOOKUP(C55,'Datos Abierto'!$B$3:$O$46,7,FALSE),0)</f>
        <v>580133.43000000005</v>
      </c>
      <c r="K55" s="33">
        <f>IFERROR(VLOOKUP(C55,'Datos Abierto'!$B$3:$O$46,8,FALSE),0)</f>
        <v>0</v>
      </c>
      <c r="L55" s="33">
        <f>IFERROR(VLOOKUP(C55,'Datos Abierto'!$B$3:$O$46,9,FALSE),0)</f>
        <v>0</v>
      </c>
      <c r="M55" s="33">
        <f>IFERROR(VLOOKUP(C55,'Datos Abierto'!$B$3:$O$46,10,FALSE),0)</f>
        <v>0</v>
      </c>
      <c r="N55" s="33">
        <f>IFERROR(VLOOKUP(C55,'Datos Abierto'!$B$3:$O$46,11,FALSE),0)</f>
        <v>0</v>
      </c>
      <c r="O55" s="33">
        <f>IFERROR(VLOOKUP(C55,'Datos Abierto'!$B$3:$O$46,12,FALSE),0)</f>
        <v>0</v>
      </c>
      <c r="P55" s="33">
        <f>IFERROR(VLOOKUP(C55,'Datos Abierto'!$B$3:$O$46,13,FALSE),0)</f>
        <v>0</v>
      </c>
      <c r="Q55" s="33">
        <f>IFERROR(VLOOKUP(C55,'Datos Abierto'!$B$3:$O$46,14,FALSE),0)</f>
        <v>0</v>
      </c>
      <c r="R55" s="41">
        <f t="shared" si="5"/>
        <v>3199702.2600000002</v>
      </c>
    </row>
    <row r="56" spans="3:18" s="20" customFormat="1" ht="18" customHeight="1">
      <c r="C56" s="31" t="s">
        <v>66</v>
      </c>
      <c r="D56" s="32">
        <v>0</v>
      </c>
      <c r="E56" s="32">
        <v>151130</v>
      </c>
      <c r="F56" s="33">
        <f>IFERROR(VLOOKUP(C56,'Datos Abierto'!$B$3:$O$46,3,FALSE),0)</f>
        <v>0</v>
      </c>
      <c r="G56" s="33">
        <f>IFERROR(VLOOKUP(C56,'Datos Abierto'!$B$3:$O$46,4,FALSE),0)</f>
        <v>0</v>
      </c>
      <c r="H56" s="33">
        <f>IFERROR(VLOOKUP(C56,'Datos Abierto'!$B$3:$O$46,5,FALSE),0)</f>
        <v>0</v>
      </c>
      <c r="I56" s="33">
        <f>IFERROR(VLOOKUP(C56,'Datos Abierto'!$B$3:$O$46,6,FALSE),0)</f>
        <v>0</v>
      </c>
      <c r="J56" s="33">
        <f>IFERROR(VLOOKUP(C56,'Datos Abierto'!$B$3:$O$46,7,FALSE),0)</f>
        <v>0</v>
      </c>
      <c r="K56" s="33">
        <f>IFERROR(VLOOKUP(C56,'Datos Abierto'!$B$3:$O$46,8,FALSE),0)</f>
        <v>42924.2</v>
      </c>
      <c r="L56" s="33">
        <f>IFERROR(VLOOKUP(C56,'Datos Abierto'!$B$3:$O$46,9,FALSE),0)</f>
        <v>8854</v>
      </c>
      <c r="M56" s="33">
        <f>IFERROR(VLOOKUP(C56,'Datos Abierto'!$B$3:$O$46,10,FALSE),0)</f>
        <v>0</v>
      </c>
      <c r="N56" s="33">
        <f>IFERROR(VLOOKUP(C56,'Datos Abierto'!$B$3:$O$46,11,FALSE),0)</f>
        <v>0</v>
      </c>
      <c r="O56" s="33">
        <f>IFERROR(VLOOKUP(C56,'Datos Abierto'!$B$3:$O$46,12,FALSE),0)</f>
        <v>0</v>
      </c>
      <c r="P56" s="33">
        <f>IFERROR(VLOOKUP(C56,'Datos Abierto'!$B$3:$O$46,13,FALSE),0)</f>
        <v>0</v>
      </c>
      <c r="Q56" s="33">
        <f>IFERROR(VLOOKUP(C56,'Datos Abierto'!$B$3:$O$46,14,FALSE),0)</f>
        <v>0</v>
      </c>
      <c r="R56" s="41">
        <f t="shared" si="5"/>
        <v>51778.2</v>
      </c>
    </row>
    <row r="57" spans="3:18" s="20" customFormat="1" ht="18" customHeight="1">
      <c r="C57" s="31" t="s">
        <v>67</v>
      </c>
      <c r="D57" s="32">
        <v>10000000</v>
      </c>
      <c r="E57" s="34">
        <v>3300000</v>
      </c>
      <c r="F57" s="33">
        <f>IFERROR(VLOOKUP(C57,'Datos Abierto'!$B$3:$O$46,3,FALSE),0)</f>
        <v>0</v>
      </c>
      <c r="G57" s="33">
        <f>IFERROR(VLOOKUP(C57,'Datos Abierto'!$B$3:$O$46,4,FALSE),0)</f>
        <v>0</v>
      </c>
      <c r="H57" s="33">
        <f>IFERROR(VLOOKUP(C57,'Datos Abierto'!$B$3:$O$46,5,FALSE),0)</f>
        <v>0</v>
      </c>
      <c r="I57" s="33">
        <f>IFERROR(VLOOKUP(C57,'Datos Abierto'!$B$3:$O$46,6,FALSE),0)</f>
        <v>0</v>
      </c>
      <c r="J57" s="33">
        <f>IFERROR(VLOOKUP(C57,'Datos Abierto'!$B$3:$O$46,7,FALSE),0)</f>
        <v>0</v>
      </c>
      <c r="K57" s="33">
        <f>IFERROR(VLOOKUP(C57,'Datos Abierto'!$B$3:$O$46,8,FALSE),0)</f>
        <v>0</v>
      </c>
      <c r="L57" s="33">
        <f>IFERROR(VLOOKUP(C57,'Datos Abierto'!$B$3:$O$46,9,FALSE),0)</f>
        <v>0</v>
      </c>
      <c r="M57" s="33">
        <f>IFERROR(VLOOKUP(C57,'Datos Abierto'!$B$3:$O$46,10,FALSE),0)</f>
        <v>0</v>
      </c>
      <c r="N57" s="33">
        <f>IFERROR(VLOOKUP(C57,'Datos Abierto'!$B$3:$O$46,11,FALSE),0)</f>
        <v>0</v>
      </c>
      <c r="O57" s="33">
        <f>IFERROR(VLOOKUP(C57,'Datos Abierto'!$B$3:$O$46,12,FALSE),0)</f>
        <v>0</v>
      </c>
      <c r="P57" s="33">
        <f>IFERROR(VLOOKUP(C57,'Datos Abierto'!$B$3:$O$46,13,FALSE),0)</f>
        <v>0</v>
      </c>
      <c r="Q57" s="33">
        <f>IFERROR(VLOOKUP(C57,'Datos Abierto'!$B$3:$O$46,14,FALSE),0)</f>
        <v>0</v>
      </c>
      <c r="R57" s="41">
        <f t="shared" si="5"/>
        <v>0</v>
      </c>
    </row>
    <row r="58" spans="3:18" s="20" customFormat="1" ht="18" customHeight="1">
      <c r="C58" s="31" t="s">
        <v>68</v>
      </c>
      <c r="D58" s="32">
        <v>8950000</v>
      </c>
      <c r="E58" s="32">
        <v>16381220.25</v>
      </c>
      <c r="F58" s="33">
        <f>IFERROR(VLOOKUP(C58,'Datos Abierto'!$B$3:$O$46,3,FALSE),0)</f>
        <v>0</v>
      </c>
      <c r="G58" s="33">
        <f>IFERROR(VLOOKUP(C58,'Datos Abierto'!$B$3:$O$46,4,FALSE),0)</f>
        <v>0</v>
      </c>
      <c r="H58" s="33">
        <f>IFERROR(VLOOKUP(C58,'Datos Abierto'!$B$3:$O$46,5,FALSE),0)</f>
        <v>0</v>
      </c>
      <c r="I58" s="33">
        <f>IFERROR(VLOOKUP(C58,'Datos Abierto'!$B$3:$O$46,6,FALSE),0)</f>
        <v>1292956.21</v>
      </c>
      <c r="J58" s="33">
        <f>IFERROR(VLOOKUP(C58,'Datos Abierto'!$B$3:$O$46,7,FALSE),0)</f>
        <v>907500.24</v>
      </c>
      <c r="K58" s="33">
        <f>IFERROR(VLOOKUP(C58,'Datos Abierto'!$B$3:$O$46,8,FALSE),0)</f>
        <v>99405.02</v>
      </c>
      <c r="L58" s="33">
        <f>IFERROR(VLOOKUP(C58,'Datos Abierto'!$B$3:$O$46,9,FALSE),0)</f>
        <v>386922</v>
      </c>
      <c r="M58" s="33">
        <f>IFERROR(VLOOKUP(C58,'Datos Abierto'!$B$3:$O$46,10,FALSE),0)</f>
        <v>1564681.99</v>
      </c>
      <c r="N58" s="33">
        <f>IFERROR(VLOOKUP(C58,'Datos Abierto'!$B$3:$O$46,11,FALSE),0)</f>
        <v>0</v>
      </c>
      <c r="O58" s="33">
        <f>IFERROR(VLOOKUP(C58,'Datos Abierto'!$B$3:$O$46,12,FALSE),0)</f>
        <v>0</v>
      </c>
      <c r="P58" s="33">
        <f>IFERROR(VLOOKUP(C58,'Datos Abierto'!$B$3:$O$46,13,FALSE),0)</f>
        <v>0</v>
      </c>
      <c r="Q58" s="33">
        <f>IFERROR(VLOOKUP(C58,'Datos Abierto'!$B$3:$O$46,14,FALSE),0)</f>
        <v>0</v>
      </c>
      <c r="R58" s="41">
        <f t="shared" si="5"/>
        <v>4251465.46</v>
      </c>
    </row>
    <row r="59" spans="3:18" s="20" customFormat="1" ht="18" customHeight="1">
      <c r="C59" s="31" t="s">
        <v>69</v>
      </c>
      <c r="D59" s="32">
        <v>500000</v>
      </c>
      <c r="E59" s="32">
        <v>2700000</v>
      </c>
      <c r="F59" s="33">
        <f>IFERROR(VLOOKUP(C59,'Datos Abierto'!$B$3:$O$46,3,FALSE),0)</f>
        <v>0</v>
      </c>
      <c r="G59" s="33">
        <f>IFERROR(VLOOKUP(C59,'Datos Abierto'!$B$3:$O$46,4,FALSE),0)</f>
        <v>0</v>
      </c>
      <c r="H59" s="33">
        <f>IFERROR(VLOOKUP(C59,'Datos Abierto'!$B$3:$O$46,5,FALSE),0)</f>
        <v>149624</v>
      </c>
      <c r="I59" s="33">
        <f>IFERROR(VLOOKUP(C59,'Datos Abierto'!$B$3:$O$46,6,FALSE),0)</f>
        <v>0</v>
      </c>
      <c r="J59" s="33">
        <f>IFERROR(VLOOKUP(C59,'Datos Abierto'!$B$3:$O$46,7,FALSE),0)</f>
        <v>1007808.21</v>
      </c>
      <c r="K59" s="33">
        <f>IFERROR(VLOOKUP(C59,'Datos Abierto'!$B$3:$O$46,8,FALSE),0)</f>
        <v>0</v>
      </c>
      <c r="L59" s="33">
        <f>IFERROR(VLOOKUP(C59,'Datos Abierto'!$B$3:$O$46,9,FALSE),0)</f>
        <v>0</v>
      </c>
      <c r="M59" s="33">
        <f>IFERROR(VLOOKUP(C59,'Datos Abierto'!$B$3:$O$46,10,FALSE),0)</f>
        <v>0</v>
      </c>
      <c r="N59" s="33">
        <f>IFERROR(VLOOKUP(C59,'Datos Abierto'!$B$3:$O$46,11,FALSE),0)</f>
        <v>0</v>
      </c>
      <c r="O59" s="33">
        <f>IFERROR(VLOOKUP(C59,'Datos Abierto'!$B$3:$O$46,12,FALSE),0)</f>
        <v>0</v>
      </c>
      <c r="P59" s="33">
        <f>IFERROR(VLOOKUP(C59,'Datos Abierto'!$B$3:$O$46,13,FALSE),0)</f>
        <v>0</v>
      </c>
      <c r="Q59" s="33">
        <f>IFERROR(VLOOKUP(C59,'Datos Abierto'!$B$3:$O$46,14,FALSE),0)</f>
        <v>0</v>
      </c>
      <c r="R59" s="41">
        <f t="shared" si="5"/>
        <v>1157432.21</v>
      </c>
    </row>
    <row r="60" spans="3:18" s="20" customFormat="1" ht="18" customHeight="1">
      <c r="C60" s="31" t="s">
        <v>70</v>
      </c>
      <c r="D60" s="32">
        <v>0</v>
      </c>
      <c r="E60" s="32"/>
      <c r="F60" s="33">
        <f>IFERROR(VLOOKUP(C60,'Datos Abierto'!$B$3:$O$46,3,FALSE),0)</f>
        <v>0</v>
      </c>
      <c r="G60" s="33">
        <f>IFERROR(VLOOKUP(C60,'Datos Abierto'!$B$3:$O$46,4,FALSE),0)</f>
        <v>0</v>
      </c>
      <c r="H60" s="33">
        <f>IFERROR(VLOOKUP(C60,'Datos Abierto'!$B$3:$O$46,5,FALSE),0)</f>
        <v>0</v>
      </c>
      <c r="I60" s="33">
        <f>IFERROR(VLOOKUP(C60,'Datos Abierto'!$B$3:$O$46,6,FALSE),0)</f>
        <v>0</v>
      </c>
      <c r="J60" s="33">
        <f>IFERROR(VLOOKUP(C60,'Datos Abierto'!$B$3:$O$46,7,FALSE),0)</f>
        <v>0</v>
      </c>
      <c r="K60" s="33">
        <f>IFERROR(VLOOKUP(C60,'Datos Abierto'!$B$3:$O$46,8,FALSE),0)</f>
        <v>0</v>
      </c>
      <c r="L60" s="33">
        <f>IFERROR(VLOOKUP(C60,'Datos Abierto'!$B$3:$O$46,9,FALSE),0)</f>
        <v>0</v>
      </c>
      <c r="M60" s="33">
        <f>IFERROR(VLOOKUP(C60,'Datos Abierto'!$B$3:$O$46,10,FALSE),0)</f>
        <v>0</v>
      </c>
      <c r="N60" s="33">
        <f>IFERROR(VLOOKUP(C60,'Datos Abierto'!$B$3:$O$46,11,FALSE),0)</f>
        <v>0</v>
      </c>
      <c r="O60" s="33">
        <f>IFERROR(VLOOKUP(C60,'Datos Abierto'!$B$3:$O$46,12,FALSE),0)</f>
        <v>0</v>
      </c>
      <c r="P60" s="33">
        <f>IFERROR(VLOOKUP(C60,'Datos Abierto'!$B$3:$O$46,13,FALSE),0)</f>
        <v>0</v>
      </c>
      <c r="Q60" s="33">
        <f>IFERROR(VLOOKUP(C60,'Datos Abierto'!$B$3:$O$46,14,FALSE),0)</f>
        <v>0</v>
      </c>
      <c r="R60" s="41">
        <f t="shared" si="5"/>
        <v>0</v>
      </c>
    </row>
    <row r="61" spans="3:18" s="20" customFormat="1" ht="18" customHeight="1">
      <c r="C61" s="31" t="s">
        <v>71</v>
      </c>
      <c r="D61" s="32">
        <v>500000</v>
      </c>
      <c r="E61" s="32">
        <v>1149294.48</v>
      </c>
      <c r="F61" s="33">
        <f>IFERROR(VLOOKUP(C61,'Datos Abierto'!$B$3:$O$46,3,FALSE),0)</f>
        <v>0</v>
      </c>
      <c r="G61" s="33">
        <f>IFERROR(VLOOKUP(C61,'Datos Abierto'!$B$3:$O$46,4,FALSE),0)</f>
        <v>0</v>
      </c>
      <c r="H61" s="33">
        <f>IFERROR(VLOOKUP(C61,'Datos Abierto'!$B$3:$O$46,5,FALSE),0)</f>
        <v>0</v>
      </c>
      <c r="I61" s="33">
        <f>IFERROR(VLOOKUP(C61,'Datos Abierto'!$B$3:$O$46,6,FALSE),0)</f>
        <v>0</v>
      </c>
      <c r="J61" s="33">
        <f>IFERROR(VLOOKUP(C61,'Datos Abierto'!$B$3:$O$46,7,FALSE),0)</f>
        <v>0</v>
      </c>
      <c r="K61" s="33">
        <f>IFERROR(VLOOKUP(C61,'Datos Abierto'!$B$3:$O$46,8,FALSE),0)</f>
        <v>984000</v>
      </c>
      <c r="L61" s="33">
        <f>IFERROR(VLOOKUP(C61,'Datos Abierto'!$B$3:$O$46,9,FALSE),0)</f>
        <v>60294.48</v>
      </c>
      <c r="M61" s="33">
        <f>IFERROR(VLOOKUP(C61,'Datos Abierto'!$B$3:$O$46,10,FALSE),0)</f>
        <v>0</v>
      </c>
      <c r="N61" s="33">
        <f>IFERROR(VLOOKUP(C61,'Datos Abierto'!$B$3:$O$46,11,FALSE),0)</f>
        <v>0</v>
      </c>
      <c r="O61" s="33">
        <f>IFERROR(VLOOKUP(C61,'Datos Abierto'!$B$3:$O$46,12,FALSE),0)</f>
        <v>0</v>
      </c>
      <c r="P61" s="33">
        <f>IFERROR(VLOOKUP(C61,'Datos Abierto'!$B$3:$O$46,13,FALSE),0)</f>
        <v>0</v>
      </c>
      <c r="Q61" s="33">
        <f>IFERROR(VLOOKUP(C61,'Datos Abierto'!$B$3:$O$46,14,FALSE),0)</f>
        <v>0</v>
      </c>
      <c r="R61" s="41">
        <f t="shared" si="5"/>
        <v>1044294.48</v>
      </c>
    </row>
    <row r="62" spans="3:18" s="20" customFormat="1" ht="18" customHeight="1">
      <c r="C62" s="31" t="s">
        <v>72</v>
      </c>
      <c r="D62" s="32">
        <v>200000</v>
      </c>
      <c r="E62" s="32">
        <v>838848.19</v>
      </c>
      <c r="F62" s="33">
        <f>IFERROR(VLOOKUP(C62,'Datos Abierto'!$B$3:$O$46,3,FALSE),0)</f>
        <v>0</v>
      </c>
      <c r="G62" s="33">
        <f>IFERROR(VLOOKUP(C62,'Datos Abierto'!$B$3:$O$46,4,FALSE),0)</f>
        <v>0</v>
      </c>
      <c r="H62" s="33">
        <f>IFERROR(VLOOKUP(C62,'Datos Abierto'!$B$3:$O$46,5,FALSE),0)</f>
        <v>0</v>
      </c>
      <c r="I62" s="33">
        <f>IFERROR(VLOOKUP(C62,'Datos Abierto'!$B$3:$O$46,6,FALSE),0)</f>
        <v>0</v>
      </c>
      <c r="J62" s="33">
        <f>IFERROR(VLOOKUP(C62,'Datos Abierto'!$B$3:$O$46,7,FALSE),0)</f>
        <v>0</v>
      </c>
      <c r="K62" s="33">
        <f>IFERROR(VLOOKUP(C62,'Datos Abierto'!$B$3:$O$46,8,FALSE),0)</f>
        <v>0</v>
      </c>
      <c r="L62" s="33">
        <f>IFERROR(VLOOKUP(C62,'Datos Abierto'!$B$3:$O$46,9,FALSE),0)</f>
        <v>0</v>
      </c>
      <c r="M62" s="33">
        <f>IFERROR(VLOOKUP(C62,'Datos Abierto'!$B$3:$O$46,10,FALSE),0)</f>
        <v>0</v>
      </c>
      <c r="N62" s="33">
        <f>IFERROR(VLOOKUP(C62,'Datos Abierto'!$B$3:$O$46,11,FALSE),0)</f>
        <v>0</v>
      </c>
      <c r="O62" s="33">
        <f>IFERROR(VLOOKUP(C62,'Datos Abierto'!$B$3:$O$46,12,FALSE),0)</f>
        <v>0</v>
      </c>
      <c r="P62" s="33">
        <f>IFERROR(VLOOKUP(C62,'Datos Abierto'!$B$3:$O$46,13,FALSE),0)</f>
        <v>0</v>
      </c>
      <c r="Q62" s="33">
        <f>IFERROR(VLOOKUP(C62,'Datos Abierto'!$B$3:$O$46,14,FALSE),0)</f>
        <v>0</v>
      </c>
      <c r="R62" s="41">
        <f t="shared" si="5"/>
        <v>0</v>
      </c>
    </row>
    <row r="63" spans="3:18" s="70" customFormat="1" ht="18" customHeight="1">
      <c r="C63" s="66" t="s">
        <v>73</v>
      </c>
      <c r="D63" s="67">
        <v>0</v>
      </c>
      <c r="E63" s="67">
        <f>+E64</f>
        <v>4000000</v>
      </c>
      <c r="F63" s="33">
        <f>IFERROR(VLOOKUP(#REF!,'Datos Abierto'!$B$3:$O$46,10,FALSE),0)</f>
        <v>0</v>
      </c>
      <c r="G63" s="33">
        <f>IFERROR(VLOOKUP(#REF!,'Datos Abierto'!$B$3:$O$46,10,FALSE),0)</f>
        <v>0</v>
      </c>
      <c r="H63" s="33">
        <f>IFERROR(VLOOKUP(#REF!,'Datos Abierto'!$B$3:$O$46,10,FALSE),0)</f>
        <v>0</v>
      </c>
      <c r="I63" s="33">
        <f>IFERROR(VLOOKUP(#REF!,'Datos Abierto'!$B$3:$O$46,10,FALSE),0)</f>
        <v>0</v>
      </c>
      <c r="J63" s="33">
        <f>IFERROR(VLOOKUP(#REF!,'Datos Abierto'!$B$3:$O$46,10,FALSE),0)</f>
        <v>0</v>
      </c>
      <c r="K63" s="33">
        <f>IFERROR(VLOOKUP(A63,'Datos Abierto'!$B$3:$O$46,10,FALSE),0)</f>
        <v>0</v>
      </c>
      <c r="L63" s="33">
        <f>IFERROR(VLOOKUP(B63,'Datos Abierto'!$B$3:$O$46,10,FALSE),0)</f>
        <v>0</v>
      </c>
      <c r="M63" s="68">
        <f>IFERROR(VLOOKUP(C63,'Datos Abierto'!$B$3:$O$46,10,FALSE),0)</f>
        <v>1474945</v>
      </c>
      <c r="N63" s="68">
        <f>+SUMIFS('Datos Abierto'!$K$3:$K$44,'Datos Abierto'!$B$3:$B$44,D63)</f>
        <v>0</v>
      </c>
      <c r="O63" s="68">
        <f>+SUMIFS('Datos Abierto'!$K$3:$K$44,'Datos Abierto'!$B$3:$B$44,E63)</f>
        <v>0</v>
      </c>
      <c r="P63" s="68">
        <f>+SUMIFS('Datos Abierto'!$N$3:$N$44,'Datos Abierto'!$B$3:$B$44,C63)</f>
        <v>0</v>
      </c>
      <c r="Q63" s="68">
        <f>+SUMIFS('Datos Abierto'!$O$3:$O$46,'Datos Abierto'!$B$3:$B$46,C63)</f>
        <v>0</v>
      </c>
      <c r="R63" s="69">
        <f t="shared" si="5"/>
        <v>1474945</v>
      </c>
    </row>
    <row r="64" spans="3:18" s="20" customFormat="1" ht="18" customHeight="1">
      <c r="C64" s="31" t="s">
        <v>74</v>
      </c>
      <c r="D64" s="32"/>
      <c r="E64" s="32">
        <v>4000000</v>
      </c>
      <c r="F64" s="33">
        <f>IFERROR(VLOOKUP(#REF!,'Datos Abierto'!$B$3:$O$46,10,FALSE),0)</f>
        <v>0</v>
      </c>
      <c r="G64" s="33">
        <f>IFERROR(VLOOKUP(#REF!,'Datos Abierto'!$B$3:$O$46,10,FALSE),0)</f>
        <v>0</v>
      </c>
      <c r="H64" s="33">
        <f>IFERROR(VLOOKUP(#REF!,'Datos Abierto'!$B$3:$O$46,10,FALSE),0)</f>
        <v>0</v>
      </c>
      <c r="I64" s="33">
        <f>IFERROR(VLOOKUP(#REF!,'Datos Abierto'!$B$3:$O$46,10,FALSE),0)</f>
        <v>0</v>
      </c>
      <c r="J64" s="33">
        <f>IFERROR(VLOOKUP(#REF!,'Datos Abierto'!$B$3:$O$46,10,FALSE),0)</f>
        <v>0</v>
      </c>
      <c r="K64" s="33">
        <f>IFERROR(VLOOKUP(A64,'Datos Abierto'!$B$3:$O$46,10,FALSE),0)</f>
        <v>0</v>
      </c>
      <c r="L64" s="33">
        <f>IFERROR(VLOOKUP(B64,'Datos Abierto'!$B$3:$O$46,10,FALSE),0)</f>
        <v>0</v>
      </c>
      <c r="M64" s="33">
        <f>IFERROR(VLOOKUP(C64,'Datos Abierto'!$B$3:$O$46,10,FALSE),0)</f>
        <v>1474945</v>
      </c>
      <c r="N64" s="33">
        <f>IFERROR(VLOOKUP(D64,'Datos Abierto'!$B$3:$O$46,10,FALSE),0)</f>
        <v>0</v>
      </c>
      <c r="O64" s="33">
        <f>IFERROR(VLOOKUP(E64,'Datos Abierto'!$B$3:$O$46,10,FALSE),0)</f>
        <v>0</v>
      </c>
      <c r="P64" s="33">
        <f>IFERROR(VLOOKUP(F64,'Datos Abierto'!$B$3:$O$46,10,FALSE),0)</f>
        <v>0</v>
      </c>
      <c r="Q64" s="33">
        <f>IFERROR(VLOOKUP(G64,'Datos Abierto'!$B$3:$O$46,10,FALSE),0)</f>
        <v>0</v>
      </c>
      <c r="R64" s="41">
        <f t="shared" si="5"/>
        <v>1474945</v>
      </c>
    </row>
    <row r="65" spans="3:18" s="20" customFormat="1" ht="18" customHeight="1">
      <c r="C65" s="31" t="s">
        <v>75</v>
      </c>
      <c r="D65" s="32">
        <v>0</v>
      </c>
      <c r="E65" s="32">
        <v>0</v>
      </c>
      <c r="F65" s="33">
        <f>IFERROR(VLOOKUP(#REF!,'Datos Abierto'!$B$3:$O$46,10,FALSE),0)</f>
        <v>0</v>
      </c>
      <c r="G65" s="33">
        <f>IFERROR(VLOOKUP(#REF!,'Datos Abierto'!$B$3:$O$46,10,FALSE),0)</f>
        <v>0</v>
      </c>
      <c r="H65" s="33">
        <f>IFERROR(VLOOKUP(#REF!,'Datos Abierto'!$B$3:$O$46,10,FALSE),0)</f>
        <v>0</v>
      </c>
      <c r="I65" s="33">
        <f>IFERROR(VLOOKUP(#REF!,'Datos Abierto'!$B$3:$O$46,10,FALSE),0)</f>
        <v>0</v>
      </c>
      <c r="J65" s="33">
        <f>IFERROR(VLOOKUP(#REF!,'Datos Abierto'!$B$3:$O$46,10,FALSE),0)</f>
        <v>0</v>
      </c>
      <c r="K65" s="33">
        <f>IFERROR(VLOOKUP(A65,'Datos Abierto'!$B$3:$O$46,10,FALSE),0)</f>
        <v>0</v>
      </c>
      <c r="L65" s="33">
        <f>IFERROR(VLOOKUP(B65,'Datos Abierto'!$B$3:$O$46,10,FALSE),0)</f>
        <v>0</v>
      </c>
      <c r="M65" s="33">
        <f>IFERROR(VLOOKUP(C65,'Datos Abierto'!$B$3:$O$46,10,FALSE),0)</f>
        <v>0</v>
      </c>
      <c r="N65" s="33">
        <f>IFERROR(VLOOKUP(D65,'Datos Abierto'!$B$3:$O$46,10,FALSE),0)</f>
        <v>0</v>
      </c>
      <c r="O65" s="33">
        <f>IFERROR(VLOOKUP(E65,'Datos Abierto'!$B$3:$O$46,10,FALSE),0)</f>
        <v>0</v>
      </c>
      <c r="P65" s="33">
        <f>IFERROR(VLOOKUP(F65,'Datos Abierto'!$B$3:$O$46,10,FALSE),0)</f>
        <v>0</v>
      </c>
      <c r="Q65" s="33">
        <f>IFERROR(VLOOKUP(G65,'Datos Abierto'!$B$3:$O$46,10,FALSE),0)</f>
        <v>0</v>
      </c>
      <c r="R65" s="41">
        <f t="shared" si="5"/>
        <v>0</v>
      </c>
    </row>
    <row r="66" spans="3:18" s="20" customFormat="1" ht="18" customHeight="1">
      <c r="C66" s="31" t="s">
        <v>76</v>
      </c>
      <c r="D66" s="32">
        <v>0</v>
      </c>
      <c r="E66" s="32">
        <v>0</v>
      </c>
      <c r="F66" s="33">
        <f>IFERROR(VLOOKUP(#REF!,'Datos Abierto'!$B$3:$O$46,10,FALSE),0)</f>
        <v>0</v>
      </c>
      <c r="G66" s="33">
        <f>IFERROR(VLOOKUP(#REF!,'Datos Abierto'!$B$3:$O$46,10,FALSE),0)</f>
        <v>0</v>
      </c>
      <c r="H66" s="33">
        <f>IFERROR(VLOOKUP(#REF!,'Datos Abierto'!$B$3:$O$46,10,FALSE),0)</f>
        <v>0</v>
      </c>
      <c r="I66" s="33">
        <f>IFERROR(VLOOKUP(#REF!,'Datos Abierto'!$B$3:$O$46,10,FALSE),0)</f>
        <v>0</v>
      </c>
      <c r="J66" s="33">
        <f>IFERROR(VLOOKUP(#REF!,'Datos Abierto'!$B$3:$O$46,10,FALSE),0)</f>
        <v>0</v>
      </c>
      <c r="K66" s="33">
        <f>IFERROR(VLOOKUP(A66,'Datos Abierto'!$B$3:$O$46,10,FALSE),0)</f>
        <v>0</v>
      </c>
      <c r="L66" s="33">
        <f>IFERROR(VLOOKUP(B66,'Datos Abierto'!$B$3:$O$46,10,FALSE),0)</f>
        <v>0</v>
      </c>
      <c r="M66" s="33">
        <f>IFERROR(VLOOKUP(C66,'Datos Abierto'!$B$3:$O$46,10,FALSE),0)</f>
        <v>0</v>
      </c>
      <c r="N66" s="33">
        <f>IFERROR(VLOOKUP(D66,'Datos Abierto'!$B$3:$O$46,10,FALSE),0)</f>
        <v>0</v>
      </c>
      <c r="O66" s="33">
        <f>IFERROR(VLOOKUP(E66,'Datos Abierto'!$B$3:$O$46,10,FALSE),0)</f>
        <v>0</v>
      </c>
      <c r="P66" s="33">
        <f>IFERROR(VLOOKUP(F66,'Datos Abierto'!$B$3:$O$46,10,FALSE),0)</f>
        <v>0</v>
      </c>
      <c r="Q66" s="33">
        <f>IFERROR(VLOOKUP(G66,'Datos Abierto'!$B$3:$O$46,10,FALSE),0)</f>
        <v>0</v>
      </c>
      <c r="R66" s="41">
        <f t="shared" si="5"/>
        <v>0</v>
      </c>
    </row>
    <row r="67" spans="3:18" s="20" customFormat="1" ht="30" customHeight="1">
      <c r="C67" s="42" t="s">
        <v>77</v>
      </c>
      <c r="D67" s="32">
        <v>0</v>
      </c>
      <c r="E67" s="32">
        <v>0</v>
      </c>
      <c r="F67" s="33">
        <f>IFERROR(VLOOKUP(#REF!,'Datos Abierto'!$B$3:$O$46,10,FALSE),0)</f>
        <v>0</v>
      </c>
      <c r="G67" s="33">
        <f>IFERROR(VLOOKUP(#REF!,'Datos Abierto'!$B$3:$O$46,10,FALSE),0)</f>
        <v>0</v>
      </c>
      <c r="H67" s="33">
        <f>IFERROR(VLOOKUP(#REF!,'Datos Abierto'!$B$3:$O$46,10,FALSE),0)</f>
        <v>0</v>
      </c>
      <c r="I67" s="33">
        <f>IFERROR(VLOOKUP(#REF!,'Datos Abierto'!$B$3:$O$46,10,FALSE),0)</f>
        <v>0</v>
      </c>
      <c r="J67" s="33">
        <f>IFERROR(VLOOKUP(#REF!,'Datos Abierto'!$B$3:$O$46,10,FALSE),0)</f>
        <v>0</v>
      </c>
      <c r="K67" s="33">
        <f>IFERROR(VLOOKUP(A67,'Datos Abierto'!$B$3:$O$46,10,FALSE),0)</f>
        <v>0</v>
      </c>
      <c r="L67" s="33">
        <f>IFERROR(VLOOKUP(B67,'Datos Abierto'!$B$3:$O$46,10,FALSE),0)</f>
        <v>0</v>
      </c>
      <c r="M67" s="33">
        <f>IFERROR(VLOOKUP(C67,'Datos Abierto'!$B$3:$O$46,10,FALSE),0)</f>
        <v>0</v>
      </c>
      <c r="N67" s="33">
        <f>IFERROR(VLOOKUP(D67,'Datos Abierto'!$B$3:$O$46,10,FALSE),0)</f>
        <v>0</v>
      </c>
      <c r="O67" s="33">
        <f>IFERROR(VLOOKUP(E67,'Datos Abierto'!$B$3:$O$46,10,FALSE),0)</f>
        <v>0</v>
      </c>
      <c r="P67" s="33">
        <f>IFERROR(VLOOKUP(F67,'Datos Abierto'!$B$3:$O$46,10,FALSE),0)</f>
        <v>0</v>
      </c>
      <c r="Q67" s="33">
        <f>IFERROR(VLOOKUP(G67,'Datos Abierto'!$B$3:$O$46,10,FALSE),0)</f>
        <v>0</v>
      </c>
      <c r="R67" s="41">
        <f t="shared" si="5"/>
        <v>0</v>
      </c>
    </row>
    <row r="68" spans="3:18" s="20" customFormat="1" ht="18" customHeight="1">
      <c r="C68" s="35" t="s">
        <v>78</v>
      </c>
      <c r="D68" s="32">
        <v>0</v>
      </c>
      <c r="E68" s="32">
        <v>0</v>
      </c>
      <c r="F68" s="33">
        <f>IFERROR(VLOOKUP(#REF!,'Datos Abierto'!$B$3:$O$46,10,FALSE),0)</f>
        <v>0</v>
      </c>
      <c r="G68" s="33">
        <f>IFERROR(VLOOKUP(#REF!,'Datos Abierto'!$B$3:$O$46,10,FALSE),0)</f>
        <v>0</v>
      </c>
      <c r="H68" s="33">
        <f>IFERROR(VLOOKUP(#REF!,'Datos Abierto'!$B$3:$O$46,10,FALSE),0)</f>
        <v>0</v>
      </c>
      <c r="I68" s="33">
        <f>IFERROR(VLOOKUP(#REF!,'Datos Abierto'!$B$3:$O$46,10,FALSE),0)</f>
        <v>0</v>
      </c>
      <c r="J68" s="33">
        <f>IFERROR(VLOOKUP(#REF!,'Datos Abierto'!$B$3:$O$46,10,FALSE),0)</f>
        <v>0</v>
      </c>
      <c r="K68" s="33">
        <f>IFERROR(VLOOKUP(A68,'Datos Abierto'!$B$3:$O$46,10,FALSE),0)</f>
        <v>0</v>
      </c>
      <c r="L68" s="33">
        <f>IFERROR(VLOOKUP(B68,'Datos Abierto'!$B$3:$O$46,10,FALSE),0)</f>
        <v>0</v>
      </c>
      <c r="M68" s="33">
        <f>IFERROR(VLOOKUP(C68,'Datos Abierto'!$B$3:$O$46,10,FALSE),0)</f>
        <v>0</v>
      </c>
      <c r="N68" s="33">
        <f>IFERROR(VLOOKUP(D68,'Datos Abierto'!$B$3:$O$46,10,FALSE),0)</f>
        <v>0</v>
      </c>
      <c r="O68" s="33">
        <f>IFERROR(VLOOKUP(E68,'Datos Abierto'!$B$3:$O$46,10,FALSE),0)</f>
        <v>0</v>
      </c>
      <c r="P68" s="33">
        <f>IFERROR(VLOOKUP(F68,'Datos Abierto'!$B$3:$O$46,10,FALSE),0)</f>
        <v>0</v>
      </c>
      <c r="Q68" s="33">
        <f>IFERROR(VLOOKUP(G68,'Datos Abierto'!$B$3:$O$46,10,FALSE),0)</f>
        <v>0</v>
      </c>
      <c r="R68" s="41">
        <f t="shared" si="5"/>
        <v>0</v>
      </c>
    </row>
    <row r="69" spans="3:18" s="20" customFormat="1" ht="18" customHeight="1">
      <c r="C69" s="31" t="s">
        <v>79</v>
      </c>
      <c r="D69" s="32">
        <v>0</v>
      </c>
      <c r="E69" s="32">
        <v>0</v>
      </c>
      <c r="F69" s="33">
        <f>IFERROR(VLOOKUP(#REF!,'Datos Abierto'!$B$3:$O$46,10,FALSE),0)</f>
        <v>0</v>
      </c>
      <c r="G69" s="33">
        <f>IFERROR(VLOOKUP(#REF!,'Datos Abierto'!$B$3:$O$46,10,FALSE),0)</f>
        <v>0</v>
      </c>
      <c r="H69" s="33">
        <f>IFERROR(VLOOKUP(#REF!,'Datos Abierto'!$B$3:$O$46,10,FALSE),0)</f>
        <v>0</v>
      </c>
      <c r="I69" s="33">
        <f>IFERROR(VLOOKUP(#REF!,'Datos Abierto'!$B$3:$O$46,10,FALSE),0)</f>
        <v>0</v>
      </c>
      <c r="J69" s="33">
        <f>IFERROR(VLOOKUP(#REF!,'Datos Abierto'!$B$3:$O$46,10,FALSE),0)</f>
        <v>0</v>
      </c>
      <c r="K69" s="33">
        <f>IFERROR(VLOOKUP(A69,'Datos Abierto'!$B$3:$O$46,10,FALSE),0)</f>
        <v>0</v>
      </c>
      <c r="L69" s="33">
        <f>IFERROR(VLOOKUP(B69,'Datos Abierto'!$B$3:$O$46,10,FALSE),0)</f>
        <v>0</v>
      </c>
      <c r="M69" s="33">
        <f>IFERROR(VLOOKUP(C69,'Datos Abierto'!$B$3:$O$46,10,FALSE),0)</f>
        <v>0</v>
      </c>
      <c r="N69" s="33">
        <f>IFERROR(VLOOKUP(D69,'Datos Abierto'!$B$3:$O$46,10,FALSE),0)</f>
        <v>0</v>
      </c>
      <c r="O69" s="33">
        <f>IFERROR(VLOOKUP(E69,'Datos Abierto'!$B$3:$O$46,10,FALSE),0)</f>
        <v>0</v>
      </c>
      <c r="P69" s="33">
        <f>IFERROR(VLOOKUP(F69,'Datos Abierto'!$B$3:$O$46,10,FALSE),0)</f>
        <v>0</v>
      </c>
      <c r="Q69" s="33">
        <f>IFERROR(VLOOKUP(G69,'Datos Abierto'!$B$3:$O$46,10,FALSE),0)</f>
        <v>0</v>
      </c>
      <c r="R69" s="41">
        <f t="shared" si="5"/>
        <v>0</v>
      </c>
    </row>
    <row r="70" spans="3:18" s="20" customFormat="1" ht="18" customHeight="1">
      <c r="C70" s="31" t="s">
        <v>80</v>
      </c>
      <c r="D70" s="32">
        <v>0</v>
      </c>
      <c r="E70" s="32">
        <v>0</v>
      </c>
      <c r="F70" s="33">
        <f>IFERROR(VLOOKUP(#REF!,'Datos Abierto'!$B$3:$O$46,10,FALSE),0)</f>
        <v>0</v>
      </c>
      <c r="G70" s="33">
        <f>IFERROR(VLOOKUP(#REF!,'Datos Abierto'!$B$3:$O$46,10,FALSE),0)</f>
        <v>0</v>
      </c>
      <c r="H70" s="33">
        <f>IFERROR(VLOOKUP(#REF!,'Datos Abierto'!$B$3:$O$46,10,FALSE),0)</f>
        <v>0</v>
      </c>
      <c r="I70" s="33">
        <f>IFERROR(VLOOKUP(#REF!,'Datos Abierto'!$B$3:$O$46,10,FALSE),0)</f>
        <v>0</v>
      </c>
      <c r="J70" s="33">
        <f>IFERROR(VLOOKUP(#REF!,'Datos Abierto'!$B$3:$O$46,10,FALSE),0)</f>
        <v>0</v>
      </c>
      <c r="K70" s="33">
        <f>IFERROR(VLOOKUP(A70,'Datos Abierto'!$B$3:$O$46,10,FALSE),0)</f>
        <v>0</v>
      </c>
      <c r="L70" s="33">
        <f>IFERROR(VLOOKUP(B70,'Datos Abierto'!$B$3:$O$46,10,FALSE),0)</f>
        <v>0</v>
      </c>
      <c r="M70" s="33">
        <f>IFERROR(VLOOKUP(C70,'Datos Abierto'!$B$3:$O$46,10,FALSE),0)</f>
        <v>0</v>
      </c>
      <c r="N70" s="33">
        <f>IFERROR(VLOOKUP(D70,'Datos Abierto'!$B$3:$O$46,10,FALSE),0)</f>
        <v>0</v>
      </c>
      <c r="O70" s="33">
        <f>IFERROR(VLOOKUP(E70,'Datos Abierto'!$B$3:$O$46,10,FALSE),0)</f>
        <v>0</v>
      </c>
      <c r="P70" s="33">
        <f>IFERROR(VLOOKUP(F70,'Datos Abierto'!$B$3:$O$46,10,FALSE),0)</f>
        <v>0</v>
      </c>
      <c r="Q70" s="33">
        <f>IFERROR(VLOOKUP(G70,'Datos Abierto'!$B$3:$O$46,10,FALSE),0)</f>
        <v>0</v>
      </c>
      <c r="R70" s="41">
        <f t="shared" si="5"/>
        <v>0</v>
      </c>
    </row>
    <row r="71" spans="3:18" s="20" customFormat="1" ht="18" customHeight="1">
      <c r="C71" s="35" t="s">
        <v>81</v>
      </c>
      <c r="D71" s="43">
        <v>0</v>
      </c>
      <c r="E71" s="43">
        <v>0</v>
      </c>
      <c r="F71" s="33">
        <f>IFERROR(VLOOKUP(#REF!,'Datos Abierto'!$B$3:$O$46,10,FALSE),0)</f>
        <v>0</v>
      </c>
      <c r="G71" s="33">
        <f>IFERROR(VLOOKUP(#REF!,'Datos Abierto'!$B$3:$O$46,10,FALSE),0)</f>
        <v>0</v>
      </c>
      <c r="H71" s="33">
        <f>IFERROR(VLOOKUP(#REF!,'Datos Abierto'!$B$3:$O$46,10,FALSE),0)</f>
        <v>0</v>
      </c>
      <c r="I71" s="33">
        <f>IFERROR(VLOOKUP(#REF!,'Datos Abierto'!$B$3:$O$46,10,FALSE),0)</f>
        <v>0</v>
      </c>
      <c r="J71" s="33">
        <f>IFERROR(VLOOKUP(#REF!,'Datos Abierto'!$B$3:$O$46,10,FALSE),0)</f>
        <v>0</v>
      </c>
      <c r="K71" s="33">
        <f>IFERROR(VLOOKUP(A71,'Datos Abierto'!$B$3:$O$46,10,FALSE),0)</f>
        <v>0</v>
      </c>
      <c r="L71" s="33">
        <f>IFERROR(VLOOKUP(B71,'Datos Abierto'!$B$3:$O$46,10,FALSE),0)</f>
        <v>0</v>
      </c>
      <c r="M71" s="33">
        <f>IFERROR(VLOOKUP(C71,'Datos Abierto'!$B$3:$O$46,10,FALSE),0)</f>
        <v>0</v>
      </c>
      <c r="N71" s="33">
        <f>IFERROR(VLOOKUP(D71,'Datos Abierto'!$B$3:$O$46,10,FALSE),0)</f>
        <v>0</v>
      </c>
      <c r="O71" s="33">
        <f>IFERROR(VLOOKUP(E71,'Datos Abierto'!$B$3:$O$46,10,FALSE),0)</f>
        <v>0</v>
      </c>
      <c r="P71" s="33">
        <f>IFERROR(VLOOKUP(F71,'Datos Abierto'!$B$3:$O$46,10,FALSE),0)</f>
        <v>0</v>
      </c>
      <c r="Q71" s="33">
        <f>IFERROR(VLOOKUP(G71,'Datos Abierto'!$B$3:$O$46,10,FALSE),0)</f>
        <v>0</v>
      </c>
      <c r="R71" s="41">
        <f t="shared" si="5"/>
        <v>0</v>
      </c>
    </row>
    <row r="72" spans="3:18" s="20" customFormat="1" ht="18" customHeight="1">
      <c r="C72" s="31" t="s">
        <v>82</v>
      </c>
      <c r="D72" s="43">
        <v>0</v>
      </c>
      <c r="E72" s="43">
        <v>0</v>
      </c>
      <c r="F72" s="33">
        <f>IFERROR(VLOOKUP(#REF!,'Datos Abierto'!$B$3:$O$46,10,FALSE),0)</f>
        <v>0</v>
      </c>
      <c r="G72" s="33">
        <f>IFERROR(VLOOKUP(#REF!,'Datos Abierto'!$B$3:$O$46,10,FALSE),0)</f>
        <v>0</v>
      </c>
      <c r="H72" s="33">
        <f>IFERROR(VLOOKUP(#REF!,'Datos Abierto'!$B$3:$O$46,10,FALSE),0)</f>
        <v>0</v>
      </c>
      <c r="I72" s="33">
        <f>IFERROR(VLOOKUP(#REF!,'Datos Abierto'!$B$3:$O$46,10,FALSE),0)</f>
        <v>0</v>
      </c>
      <c r="J72" s="33">
        <f>IFERROR(VLOOKUP(#REF!,'Datos Abierto'!$B$3:$O$46,10,FALSE),0)</f>
        <v>0</v>
      </c>
      <c r="K72" s="33">
        <f>IFERROR(VLOOKUP(A72,'Datos Abierto'!$B$3:$O$46,10,FALSE),0)</f>
        <v>0</v>
      </c>
      <c r="L72" s="33">
        <f>IFERROR(VLOOKUP(B72,'Datos Abierto'!$B$3:$O$46,10,FALSE),0)</f>
        <v>0</v>
      </c>
      <c r="M72" s="33">
        <f>IFERROR(VLOOKUP(C72,'Datos Abierto'!$B$3:$O$46,10,FALSE),0)</f>
        <v>0</v>
      </c>
      <c r="N72" s="33">
        <f>IFERROR(VLOOKUP(D72,'Datos Abierto'!$B$3:$O$46,10,FALSE),0)</f>
        <v>0</v>
      </c>
      <c r="O72" s="33">
        <f>IFERROR(VLOOKUP(E72,'Datos Abierto'!$B$3:$O$46,10,FALSE),0)</f>
        <v>0</v>
      </c>
      <c r="P72" s="33">
        <f>IFERROR(VLOOKUP(F72,'Datos Abierto'!$B$3:$O$46,10,FALSE),0)</f>
        <v>0</v>
      </c>
      <c r="Q72" s="33">
        <f>IFERROR(VLOOKUP(G72,'Datos Abierto'!$B$3:$O$46,10,FALSE),0)</f>
        <v>0</v>
      </c>
      <c r="R72" s="41">
        <f t="shared" si="5"/>
        <v>0</v>
      </c>
    </row>
    <row r="73" spans="3:18" s="20" customFormat="1" ht="18" customHeight="1">
      <c r="C73" s="31" t="s">
        <v>83</v>
      </c>
      <c r="D73" s="43">
        <v>0</v>
      </c>
      <c r="E73" s="43">
        <v>0</v>
      </c>
      <c r="F73" s="33">
        <f>IFERROR(VLOOKUP(#REF!,'Datos Abierto'!$B$3:$O$46,10,FALSE),0)</f>
        <v>0</v>
      </c>
      <c r="G73" s="33">
        <f>IFERROR(VLOOKUP(#REF!,'Datos Abierto'!$B$3:$O$46,10,FALSE),0)</f>
        <v>0</v>
      </c>
      <c r="H73" s="33">
        <f>IFERROR(VLOOKUP(#REF!,'Datos Abierto'!$B$3:$O$46,10,FALSE),0)</f>
        <v>0</v>
      </c>
      <c r="I73" s="33">
        <f>IFERROR(VLOOKUP(#REF!,'Datos Abierto'!$B$3:$O$46,10,FALSE),0)</f>
        <v>0</v>
      </c>
      <c r="J73" s="33">
        <f>IFERROR(VLOOKUP(#REF!,'Datos Abierto'!$B$3:$O$46,10,FALSE),0)</f>
        <v>0</v>
      </c>
      <c r="K73" s="33">
        <f>IFERROR(VLOOKUP(A73,'Datos Abierto'!$B$3:$O$46,10,FALSE),0)</f>
        <v>0</v>
      </c>
      <c r="L73" s="33">
        <f>IFERROR(VLOOKUP(B73,'Datos Abierto'!$B$3:$O$46,10,FALSE),0)</f>
        <v>0</v>
      </c>
      <c r="M73" s="33">
        <f>IFERROR(VLOOKUP(C73,'Datos Abierto'!$B$3:$O$46,10,FALSE),0)</f>
        <v>0</v>
      </c>
      <c r="N73" s="33">
        <f>IFERROR(VLOOKUP(D73,'Datos Abierto'!$B$3:$O$46,10,FALSE),0)</f>
        <v>0</v>
      </c>
      <c r="O73" s="33">
        <f>IFERROR(VLOOKUP(E73,'Datos Abierto'!$B$3:$O$46,10,FALSE),0)</f>
        <v>0</v>
      </c>
      <c r="P73" s="33">
        <f>IFERROR(VLOOKUP(F73,'Datos Abierto'!$B$3:$O$46,10,FALSE),0)</f>
        <v>0</v>
      </c>
      <c r="Q73" s="33">
        <f>IFERROR(VLOOKUP(G73,'Datos Abierto'!$B$3:$O$46,10,FALSE),0)</f>
        <v>0</v>
      </c>
      <c r="R73" s="41">
        <f t="shared" si="5"/>
        <v>0</v>
      </c>
    </row>
    <row r="74" spans="3:18" s="20" customFormat="1" ht="18" customHeight="1">
      <c r="C74" s="31" t="s">
        <v>84</v>
      </c>
      <c r="D74" s="43">
        <v>0</v>
      </c>
      <c r="E74" s="43">
        <v>0</v>
      </c>
      <c r="F74" s="33">
        <f>IFERROR(VLOOKUP(#REF!,'Datos Abierto'!$B$3:$O$46,10,FALSE),0)</f>
        <v>0</v>
      </c>
      <c r="G74" s="33">
        <f>IFERROR(VLOOKUP(#REF!,'Datos Abierto'!$B$3:$O$46,10,FALSE),0)</f>
        <v>0</v>
      </c>
      <c r="H74" s="33">
        <f>IFERROR(VLOOKUP(#REF!,'Datos Abierto'!$B$3:$O$46,10,FALSE),0)</f>
        <v>0</v>
      </c>
      <c r="I74" s="33">
        <f>IFERROR(VLOOKUP(#REF!,'Datos Abierto'!$B$3:$O$46,10,FALSE),0)</f>
        <v>0</v>
      </c>
      <c r="J74" s="33">
        <f>IFERROR(VLOOKUP(#REF!,'Datos Abierto'!$B$3:$O$46,10,FALSE),0)</f>
        <v>0</v>
      </c>
      <c r="K74" s="33">
        <f>IFERROR(VLOOKUP(A74,'Datos Abierto'!$B$3:$O$46,10,FALSE),0)</f>
        <v>0</v>
      </c>
      <c r="L74" s="33">
        <f>IFERROR(VLOOKUP(B74,'Datos Abierto'!$B$3:$O$46,10,FALSE),0)</f>
        <v>0</v>
      </c>
      <c r="M74" s="33">
        <f>IFERROR(VLOOKUP(C74,'Datos Abierto'!$B$3:$O$46,10,FALSE),0)</f>
        <v>0</v>
      </c>
      <c r="N74" s="33">
        <f>IFERROR(VLOOKUP(D74,'Datos Abierto'!$B$3:$O$46,10,FALSE),0)</f>
        <v>0</v>
      </c>
      <c r="O74" s="33">
        <f>IFERROR(VLOOKUP(E74,'Datos Abierto'!$B$3:$O$46,10,FALSE),0)</f>
        <v>0</v>
      </c>
      <c r="P74" s="33">
        <f>IFERROR(VLOOKUP(F74,'Datos Abierto'!$B$3:$O$46,10,FALSE),0)</f>
        <v>0</v>
      </c>
      <c r="Q74" s="33">
        <f>IFERROR(VLOOKUP(G74,'Datos Abierto'!$B$3:$O$46,10,FALSE),0)</f>
        <v>0</v>
      </c>
      <c r="R74" s="41">
        <f t="shared" ref="R74:R83" si="7">SUM(F74:Q74)</f>
        <v>0</v>
      </c>
    </row>
    <row r="75" spans="3:18" s="20" customFormat="1" ht="18" customHeight="1">
      <c r="C75" s="73" t="s">
        <v>85</v>
      </c>
      <c r="D75" s="71">
        <v>0</v>
      </c>
      <c r="E75" s="71">
        <v>0</v>
      </c>
      <c r="F75" s="72">
        <f>IFERROR(VLOOKUP(#REF!,'Datos Abierto'!$B$3:$O$46,10,FALSE),0)</f>
        <v>0</v>
      </c>
      <c r="G75" s="72">
        <f>IFERROR(VLOOKUP(#REF!,'Datos Abierto'!$B$3:$O$46,10,FALSE),0)</f>
        <v>0</v>
      </c>
      <c r="H75" s="72">
        <f>IFERROR(VLOOKUP(#REF!,'Datos Abierto'!$B$3:$O$46,10,FALSE),0)</f>
        <v>0</v>
      </c>
      <c r="I75" s="72">
        <f>IFERROR(VLOOKUP(#REF!,'Datos Abierto'!$B$3:$O$46,10,FALSE),0)</f>
        <v>0</v>
      </c>
      <c r="J75" s="72">
        <f>IFERROR(VLOOKUP(#REF!,'Datos Abierto'!$B$3:$O$46,10,FALSE),0)</f>
        <v>0</v>
      </c>
      <c r="K75" s="72">
        <f>IFERROR(VLOOKUP(A75,'Datos Abierto'!$B$3:$O$46,10,FALSE),0)</f>
        <v>0</v>
      </c>
      <c r="L75" s="72">
        <f>IFERROR(VLOOKUP(B75,'Datos Abierto'!$B$3:$O$46,10,FALSE),0)</f>
        <v>0</v>
      </c>
      <c r="M75" s="72">
        <f>IFERROR(VLOOKUP(C75,'Datos Abierto'!$B$3:$O$46,10,FALSE),0)</f>
        <v>0</v>
      </c>
      <c r="N75" s="72">
        <f>IFERROR(VLOOKUP(D75,'Datos Abierto'!$B$3:$O$46,10,FALSE),0)</f>
        <v>0</v>
      </c>
      <c r="O75" s="72">
        <f>IFERROR(VLOOKUP(E75,'Datos Abierto'!$B$3:$O$46,10,FALSE),0)</f>
        <v>0</v>
      </c>
      <c r="P75" s="72">
        <f>IFERROR(VLOOKUP(F75,'Datos Abierto'!$B$3:$O$46,10,FALSE),0)</f>
        <v>0</v>
      </c>
      <c r="Q75" s="72">
        <f>IFERROR(VLOOKUP(G75,'Datos Abierto'!$B$3:$O$46,10,FALSE),0)</f>
        <v>0</v>
      </c>
      <c r="R75" s="74">
        <f t="shared" si="7"/>
        <v>0</v>
      </c>
    </row>
    <row r="76" spans="3:18" s="20" customFormat="1" ht="18" customHeight="1">
      <c r="C76" s="35" t="s">
        <v>86</v>
      </c>
      <c r="D76" s="43">
        <v>0</v>
      </c>
      <c r="E76" s="43">
        <v>0</v>
      </c>
      <c r="F76" s="44">
        <f>IFERROR(VLOOKUP(C76,'Datos Abierto'!$B$3:$O$46,3,FALSE),0)</f>
        <v>0</v>
      </c>
      <c r="G76" s="44">
        <f>IFERROR(VLOOKUP(D76,'Datos Abierto'!$B$3:$O$46,3,FALSE),0)</f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f>+SUMIFS('Datos Abierto'!$J$3:$J$44,'Datos Abierto'!$B$3:$B$44,C76)</f>
        <v>0</v>
      </c>
      <c r="N76" s="44">
        <f>+SUMIFS('Datos Abierto'!$J$3:$J$44,'Datos Abierto'!$B$3:$B$44,D76)</f>
        <v>0</v>
      </c>
      <c r="O76" s="44">
        <f>+SUMIFS('Datos Abierto'!$J$3:$J$44,'Datos Abierto'!$B$3:$B$44,E76)</f>
        <v>0</v>
      </c>
      <c r="P76" s="44">
        <f>+SUMIFS('Datos Abierto'!$J$3:$J$44,'Datos Abierto'!$B$3:$B$44,F76)</f>
        <v>0</v>
      </c>
      <c r="Q76" s="44">
        <f>+SUMIFS('Datos Abierto'!$O$3:$O$44,'Datos Abierto'!$B$3:$B$44,C76)</f>
        <v>0</v>
      </c>
      <c r="R76" s="41">
        <f t="shared" si="7"/>
        <v>0</v>
      </c>
    </row>
    <row r="77" spans="3:18" s="20" customFormat="1" ht="18" customHeight="1">
      <c r="C77" s="31" t="s">
        <v>87</v>
      </c>
      <c r="D77" s="43">
        <v>0</v>
      </c>
      <c r="E77" s="43">
        <v>0</v>
      </c>
      <c r="F77" s="44">
        <f>IFERROR(VLOOKUP(C77,'Datos Abierto'!$B$3:$O$46,3,FALSE),0)</f>
        <v>0</v>
      </c>
      <c r="G77" s="44">
        <f>IFERROR(VLOOKUP(D77,'Datos Abierto'!$B$3:$O$46,3,FALSE),0)</f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f>+SUMIFS('Datos Abierto'!$J$3:$J$44,'Datos Abierto'!$B$3:$B$44,C77)</f>
        <v>0</v>
      </c>
      <c r="N77" s="44">
        <f>+SUMIFS('Datos Abierto'!$J$3:$J$44,'Datos Abierto'!$B$3:$B$44,D77)</f>
        <v>0</v>
      </c>
      <c r="O77" s="44">
        <f>+SUMIFS('Datos Abierto'!$J$3:$J$44,'Datos Abierto'!$B$3:$B$44,E77)</f>
        <v>0</v>
      </c>
      <c r="P77" s="44">
        <f>+SUMIFS('Datos Abierto'!$J$3:$J$44,'Datos Abierto'!$B$3:$B$44,F77)</f>
        <v>0</v>
      </c>
      <c r="Q77" s="44">
        <f>+SUMIFS('Datos Abierto'!$O$3:$O$44,'Datos Abierto'!$B$3:$B$44,C77)</f>
        <v>0</v>
      </c>
      <c r="R77" s="41">
        <f t="shared" si="7"/>
        <v>0</v>
      </c>
    </row>
    <row r="78" spans="3:18" s="20" customFormat="1" ht="18" customHeight="1">
      <c r="C78" s="31" t="s">
        <v>88</v>
      </c>
      <c r="D78" s="43">
        <v>0</v>
      </c>
      <c r="E78" s="43">
        <v>0</v>
      </c>
      <c r="F78" s="44">
        <f>IFERROR(VLOOKUP(C78,'Datos Abierto'!$B$3:$O$46,3,FALSE),0)</f>
        <v>0</v>
      </c>
      <c r="G78" s="44">
        <f>IFERROR(VLOOKUP(D78,'Datos Abierto'!$B$3:$O$46,3,FALSE),0)</f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f>+SUMIFS('Datos Abierto'!$J$3:$J$44,'Datos Abierto'!$B$3:$B$44,C78)</f>
        <v>0</v>
      </c>
      <c r="N78" s="44">
        <f>+SUMIFS('Datos Abierto'!$J$3:$J$44,'Datos Abierto'!$B$3:$B$44,D78)</f>
        <v>0</v>
      </c>
      <c r="O78" s="44">
        <f>+SUMIFS('Datos Abierto'!$J$3:$J$44,'Datos Abierto'!$B$3:$B$44,E78)</f>
        <v>0</v>
      </c>
      <c r="P78" s="44">
        <f>+SUMIFS('Datos Abierto'!$J$3:$J$44,'Datos Abierto'!$B$3:$B$44,F78)</f>
        <v>0</v>
      </c>
      <c r="Q78" s="44">
        <f>+SUMIFS('Datos Abierto'!$O$3:$O$44,'Datos Abierto'!$B$3:$B$44,C78)</f>
        <v>0</v>
      </c>
      <c r="R78" s="41">
        <f t="shared" si="7"/>
        <v>0</v>
      </c>
    </row>
    <row r="79" spans="3:18" s="20" customFormat="1" ht="18" customHeight="1">
      <c r="C79" s="35" t="s">
        <v>89</v>
      </c>
      <c r="D79" s="43">
        <v>0</v>
      </c>
      <c r="E79" s="43">
        <v>0</v>
      </c>
      <c r="F79" s="44">
        <f>IFERROR(VLOOKUP(C79,'Datos Abierto'!$B$3:$O$46,3,FALSE),0)</f>
        <v>0</v>
      </c>
      <c r="G79" s="44">
        <f>IFERROR(VLOOKUP(D79,'Datos Abierto'!$B$3:$O$46,3,FALSE),0)</f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f>+SUMIFS('Datos Abierto'!$J$3:$J$44,'Datos Abierto'!$B$3:$B$44,C79)</f>
        <v>0</v>
      </c>
      <c r="N79" s="44">
        <f>+SUMIFS('Datos Abierto'!$J$3:$J$44,'Datos Abierto'!$B$3:$B$44,D79)</f>
        <v>0</v>
      </c>
      <c r="O79" s="44">
        <f>+SUMIFS('Datos Abierto'!$J$3:$J$44,'Datos Abierto'!$B$3:$B$44,E79)</f>
        <v>0</v>
      </c>
      <c r="P79" s="44">
        <f>+SUMIFS('Datos Abierto'!$J$3:$J$44,'Datos Abierto'!$B$3:$B$44,F79)</f>
        <v>0</v>
      </c>
      <c r="Q79" s="44">
        <f>+SUMIFS('Datos Abierto'!$O$3:$O$44,'Datos Abierto'!$B$3:$B$44,C79)</f>
        <v>0</v>
      </c>
      <c r="R79" s="41">
        <f t="shared" si="7"/>
        <v>0</v>
      </c>
    </row>
    <row r="80" spans="3:18" s="20" customFormat="1" ht="18" customHeight="1">
      <c r="C80" s="31" t="s">
        <v>90</v>
      </c>
      <c r="D80" s="43">
        <v>0</v>
      </c>
      <c r="E80" s="43">
        <v>0</v>
      </c>
      <c r="F80" s="44">
        <f>IFERROR(VLOOKUP(C80,'Datos Abierto'!$B$3:$O$46,3,FALSE),0)</f>
        <v>0</v>
      </c>
      <c r="G80" s="44">
        <f>IFERROR(VLOOKUP(D80,'Datos Abierto'!$B$3:$O$46,3,FALSE),0)</f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f>+SUMIFS('Datos Abierto'!$J$3:$J$44,'Datos Abierto'!$B$3:$B$44,C80)</f>
        <v>0</v>
      </c>
      <c r="N80" s="44">
        <f>+SUMIFS('Datos Abierto'!$J$3:$J$44,'Datos Abierto'!$B$3:$B$44,D80)</f>
        <v>0</v>
      </c>
      <c r="O80" s="44">
        <f>+SUMIFS('Datos Abierto'!$J$3:$J$44,'Datos Abierto'!$B$3:$B$44,E80)</f>
        <v>0</v>
      </c>
      <c r="P80" s="44">
        <f>+SUMIFS('Datos Abierto'!$J$3:$J$44,'Datos Abierto'!$B$3:$B$44,F80)</f>
        <v>0</v>
      </c>
      <c r="Q80" s="44">
        <f>+SUMIFS('Datos Abierto'!$O$3:$O$44,'Datos Abierto'!$B$3:$B$44,C80)</f>
        <v>0</v>
      </c>
      <c r="R80" s="41">
        <f t="shared" si="7"/>
        <v>0</v>
      </c>
    </row>
    <row r="81" spans="3:18" s="20" customFormat="1" ht="18" customHeight="1">
      <c r="C81" s="31" t="s">
        <v>91</v>
      </c>
      <c r="D81" s="32">
        <v>0</v>
      </c>
      <c r="E81" s="32">
        <v>0</v>
      </c>
      <c r="F81" s="33">
        <f>IFERROR(VLOOKUP(C81,'Datos Abierto'!$B$3:$O$46,3,FALSE),0)</f>
        <v>0</v>
      </c>
      <c r="G81" s="33">
        <f>IFERROR(VLOOKUP(D81,'Datos Abierto'!$B$3:$O$46,3,FALSE),0)</f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f>+SUMIFS('Datos Abierto'!$J$3:$J$44,'Datos Abierto'!$B$3:$B$44,C81)</f>
        <v>0</v>
      </c>
      <c r="N81" s="33">
        <f>+SUMIFS('Datos Abierto'!$J$3:$J$44,'Datos Abierto'!$B$3:$B$44,D81)</f>
        <v>0</v>
      </c>
      <c r="O81" s="33">
        <f>+SUMIFS('Datos Abierto'!$J$3:$J$44,'Datos Abierto'!$B$3:$B$44,E81)</f>
        <v>0</v>
      </c>
      <c r="P81" s="33">
        <f>+SUMIFS('Datos Abierto'!$J$3:$J$44,'Datos Abierto'!$B$3:$B$44,F81)</f>
        <v>0</v>
      </c>
      <c r="Q81" s="33">
        <f>+SUMIFS('Datos Abierto'!$O$3:$O$44,'Datos Abierto'!$B$3:$B$44,C81)</f>
        <v>0</v>
      </c>
      <c r="R81" s="41">
        <f t="shared" si="7"/>
        <v>0</v>
      </c>
    </row>
    <row r="82" spans="3:18" s="20" customFormat="1" ht="18" customHeight="1">
      <c r="C82" s="35" t="s">
        <v>92</v>
      </c>
      <c r="D82" s="32">
        <v>0</v>
      </c>
      <c r="E82" s="32">
        <v>0</v>
      </c>
      <c r="F82" s="33">
        <f>IFERROR(VLOOKUP(C82,'Datos Abierto'!$B$3:$O$46,3,FALSE),0)</f>
        <v>0</v>
      </c>
      <c r="G82" s="33">
        <f>IFERROR(VLOOKUP(D82,'Datos Abierto'!$B$3:$O$46,3,FALSE),0)</f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f>+SUMIFS('Datos Abierto'!$J$3:$J$44,'Datos Abierto'!$B$3:$B$44,C82)</f>
        <v>0</v>
      </c>
      <c r="N82" s="33">
        <f>+SUMIFS('Datos Abierto'!$J$3:$J$44,'Datos Abierto'!$B$3:$B$44,D82)</f>
        <v>0</v>
      </c>
      <c r="O82" s="33">
        <f>+SUMIFS('Datos Abierto'!$J$3:$J$44,'Datos Abierto'!$B$3:$B$44,E82)</f>
        <v>0</v>
      </c>
      <c r="P82" s="33">
        <f>+SUMIFS('Datos Abierto'!$J$3:$J$44,'Datos Abierto'!$B$3:$B$44,F82)</f>
        <v>0</v>
      </c>
      <c r="Q82" s="33">
        <f>+SUMIFS('Datos Abierto'!$O$3:$O$44,'Datos Abierto'!$B$3:$B$44,C82)</f>
        <v>0</v>
      </c>
      <c r="R82" s="41">
        <f t="shared" si="7"/>
        <v>0</v>
      </c>
    </row>
    <row r="83" spans="3:18" s="20" customFormat="1" ht="18" customHeight="1">
      <c r="C83" s="31" t="s">
        <v>93</v>
      </c>
      <c r="D83" s="32">
        <v>0</v>
      </c>
      <c r="E83" s="32">
        <v>0</v>
      </c>
      <c r="F83" s="33">
        <f>IFERROR(VLOOKUP(C83,'Datos Abierto'!$B$3:$O$46,3,FALSE),0)</f>
        <v>0</v>
      </c>
      <c r="G83" s="33">
        <f>IFERROR(VLOOKUP(D83,'Datos Abierto'!$B$3:$O$46,3,FALSE),0)</f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f>+SUMIFS('Datos Abierto'!$J$3:$J$44,'Datos Abierto'!$B$3:$B$44,C83)</f>
        <v>0</v>
      </c>
      <c r="N83" s="33">
        <f>+SUMIFS('Datos Abierto'!$J$3:$J$44,'Datos Abierto'!$B$3:$B$44,D83)</f>
        <v>0</v>
      </c>
      <c r="O83" s="33">
        <f>+SUMIFS('Datos Abierto'!$J$3:$J$44,'Datos Abierto'!$B$3:$B$44,E83)</f>
        <v>0</v>
      </c>
      <c r="P83" s="33">
        <f>+SUMIFS('Datos Abierto'!$J$3:$J$44,'Datos Abierto'!$B$3:$B$44,F83)</f>
        <v>0</v>
      </c>
      <c r="Q83" s="33">
        <f>+SUMIFS('Datos Abierto'!$O$3:$O$44,'Datos Abierto'!$B$3:$B$44,C83)</f>
        <v>0</v>
      </c>
      <c r="R83" s="41">
        <f t="shared" si="7"/>
        <v>0</v>
      </c>
    </row>
    <row r="84" spans="3:18" s="20" customFormat="1" ht="21" customHeight="1">
      <c r="C84" s="45" t="s">
        <v>94</v>
      </c>
      <c r="D84" s="46">
        <f t="shared" ref="D84:I84" si="8">+D10</f>
        <v>734161247</v>
      </c>
      <c r="E84" s="46">
        <f>+E10</f>
        <v>832696247</v>
      </c>
      <c r="F84" s="46">
        <f>+F10</f>
        <v>27079582.02</v>
      </c>
      <c r="G84" s="46">
        <f>+G10</f>
        <v>44705607.869999997</v>
      </c>
      <c r="H84" s="46">
        <f t="shared" si="8"/>
        <v>55617342.810000002</v>
      </c>
      <c r="I84" s="46">
        <f t="shared" si="8"/>
        <v>75334928.569999993</v>
      </c>
      <c r="J84" s="46">
        <f t="shared" ref="J84:R84" si="9">+J10</f>
        <v>52301025.380000003</v>
      </c>
      <c r="K84" s="46">
        <f t="shared" si="9"/>
        <v>58348115.219999999</v>
      </c>
      <c r="L84" s="46">
        <f t="shared" si="9"/>
        <v>58152458.869999997</v>
      </c>
      <c r="M84" s="46">
        <f t="shared" si="9"/>
        <v>59282920.609999999</v>
      </c>
      <c r="N84" s="46">
        <f t="shared" si="9"/>
        <v>0</v>
      </c>
      <c r="O84" s="46">
        <f t="shared" ref="O84:P84" si="10">+O10</f>
        <v>0</v>
      </c>
      <c r="P84" s="46">
        <f t="shared" si="10"/>
        <v>0</v>
      </c>
      <c r="Q84" s="46">
        <f t="shared" si="9"/>
        <v>0</v>
      </c>
      <c r="R84" s="58">
        <f t="shared" si="9"/>
        <v>430821981.35000002</v>
      </c>
    </row>
    <row r="85" spans="3:18">
      <c r="I85" s="37"/>
      <c r="M85" s="37"/>
    </row>
    <row r="86" spans="3:18" ht="18.75">
      <c r="C86" s="47" t="s">
        <v>95</v>
      </c>
      <c r="D86" s="48"/>
      <c r="E86" s="49"/>
      <c r="F86" s="50"/>
      <c r="G86" s="50"/>
    </row>
    <row r="87" spans="3:18">
      <c r="C87" s="51" t="s">
        <v>96</v>
      </c>
      <c r="D87" s="52"/>
      <c r="E87" s="52"/>
      <c r="F87" s="53"/>
      <c r="G87" s="53"/>
    </row>
    <row r="88" spans="3:18">
      <c r="C88" s="51" t="s">
        <v>97</v>
      </c>
      <c r="D88" s="52"/>
      <c r="E88" s="52"/>
      <c r="F88" s="53"/>
      <c r="G88" s="53"/>
    </row>
    <row r="89" spans="3:18">
      <c r="C89" s="51" t="s">
        <v>98</v>
      </c>
      <c r="D89" s="52"/>
      <c r="E89" s="52"/>
      <c r="F89" s="53"/>
      <c r="G89" s="53"/>
    </row>
    <row r="90" spans="3:18">
      <c r="C90" s="51" t="s">
        <v>99</v>
      </c>
      <c r="D90" s="52"/>
      <c r="E90" s="52"/>
      <c r="F90" s="53"/>
      <c r="G90" s="53"/>
    </row>
    <row r="91" spans="3:18">
      <c r="C91" s="51" t="s">
        <v>100</v>
      </c>
      <c r="D91" s="52"/>
      <c r="E91" s="52"/>
      <c r="F91" s="53"/>
      <c r="G91" s="53"/>
    </row>
    <row r="92" spans="3:18">
      <c r="C92" s="54" t="s">
        <v>101</v>
      </c>
      <c r="D92" s="55"/>
      <c r="E92" s="55"/>
      <c r="F92" s="56"/>
      <c r="G92" s="56"/>
    </row>
    <row r="93" spans="3:18">
      <c r="C93" s="54"/>
      <c r="D93" s="55"/>
      <c r="E93" s="55"/>
      <c r="F93" s="56"/>
      <c r="G93" s="56"/>
    </row>
    <row r="94" spans="3:18">
      <c r="C94" s="54"/>
      <c r="D94" s="55"/>
      <c r="E94" s="55"/>
      <c r="F94" s="56"/>
      <c r="G94" s="56"/>
    </row>
    <row r="95" spans="3:18">
      <c r="C95" s="54"/>
      <c r="D95" s="55"/>
      <c r="E95" s="55"/>
      <c r="F95" s="56"/>
      <c r="G95" s="56"/>
    </row>
    <row r="96" spans="3:18">
      <c r="D96" s="55"/>
      <c r="E96" s="55"/>
      <c r="F96" s="56"/>
      <c r="G96" s="56"/>
    </row>
    <row r="97" spans="3:7">
      <c r="C97" s="75" t="s">
        <v>102</v>
      </c>
      <c r="D97" s="75"/>
      <c r="E97" s="75"/>
      <c r="F97" s="75"/>
      <c r="G97" s="75"/>
    </row>
    <row r="98" spans="3:7">
      <c r="C98" s="75" t="s">
        <v>103</v>
      </c>
      <c r="D98" s="75"/>
      <c r="E98" s="75"/>
      <c r="F98" s="75"/>
      <c r="G98" s="75"/>
    </row>
    <row r="99" spans="3:7">
      <c r="D99" s="57"/>
      <c r="E99" s="57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5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topLeftCell="B1" workbookViewId="0">
      <selection activeCell="K3" sqref="K3:K46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8" t="s">
        <v>104</v>
      </c>
      <c r="E1" s="8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111</v>
      </c>
      <c r="L1" s="9" t="s">
        <v>112</v>
      </c>
      <c r="M1" s="9" t="s">
        <v>113</v>
      </c>
      <c r="N1" s="9" t="s">
        <v>114</v>
      </c>
      <c r="O1" s="9" t="s">
        <v>115</v>
      </c>
    </row>
    <row r="2" spans="1:15" s="4" customFormat="1" ht="33.75" customHeight="1">
      <c r="A2" s="9" t="s">
        <v>116</v>
      </c>
      <c r="B2" s="9" t="s">
        <v>117</v>
      </c>
      <c r="C2" s="8" t="s">
        <v>118</v>
      </c>
      <c r="D2" s="8" t="s">
        <v>118</v>
      </c>
      <c r="E2" s="8" t="s">
        <v>118</v>
      </c>
      <c r="F2" s="9" t="s">
        <v>118</v>
      </c>
      <c r="G2" s="9" t="s">
        <v>118</v>
      </c>
      <c r="H2" s="9" t="s">
        <v>118</v>
      </c>
      <c r="I2" s="9" t="s">
        <v>118</v>
      </c>
      <c r="J2" s="9" t="s">
        <v>118</v>
      </c>
      <c r="K2" s="9" t="s">
        <v>118</v>
      </c>
      <c r="L2" s="9" t="s">
        <v>118</v>
      </c>
      <c r="M2" s="9" t="s">
        <v>118</v>
      </c>
      <c r="N2" s="9" t="s">
        <v>118</v>
      </c>
      <c r="O2" s="9" t="s">
        <v>118</v>
      </c>
    </row>
    <row r="3" spans="1:15" s="5" customFormat="1" ht="15.75">
      <c r="A3" s="10" t="s">
        <v>119</v>
      </c>
      <c r="B3" s="11" t="s">
        <v>120</v>
      </c>
      <c r="C3" s="12">
        <f>SUM(D3:O3)</f>
        <v>430821981.35000002</v>
      </c>
      <c r="D3" s="12">
        <v>27079582.02</v>
      </c>
      <c r="E3" s="12">
        <v>44705607.869999997</v>
      </c>
      <c r="F3" s="13">
        <v>55617342.810000002</v>
      </c>
      <c r="G3" s="14">
        <v>75334928.569999993</v>
      </c>
      <c r="H3" s="14">
        <v>52301025.380000003</v>
      </c>
      <c r="I3" s="14">
        <v>58348115.219999999</v>
      </c>
      <c r="J3" s="14">
        <v>58152458.869999997</v>
      </c>
      <c r="K3" s="14">
        <v>59282920.609999999</v>
      </c>
      <c r="L3" s="14">
        <f>IFERROR(VLOOKUP(B3,Plantilla!$A$2:B33,2,FALSE),0)</f>
        <v>0</v>
      </c>
      <c r="M3" s="14">
        <f>IFERROR(VLOOKUP(B3,Plantilla!$A$2:B33,2,FALSE),0)</f>
        <v>0</v>
      </c>
      <c r="N3" s="14">
        <f>IFERROR(VLOOKUP(B3,Plantilla!$A$2:B33,2,FALSE),0)</f>
        <v>0</v>
      </c>
      <c r="O3" s="14">
        <f>IFERROR(VLOOKUP(B3,Plantilla!$A$2:B33,2,FALSE),0)</f>
        <v>0</v>
      </c>
    </row>
    <row r="4" spans="1:15" s="5" customFormat="1" ht="24">
      <c r="A4" s="10" t="s">
        <v>121</v>
      </c>
      <c r="B4" s="11" t="s">
        <v>122</v>
      </c>
      <c r="C4" s="12">
        <f t="shared" ref="C4:C46" si="0">SUM(D4:O4)</f>
        <v>430821981.35000002</v>
      </c>
      <c r="D4" s="12">
        <v>27079582.02</v>
      </c>
      <c r="E4" s="12">
        <v>44705607.869999997</v>
      </c>
      <c r="F4" s="13">
        <v>55617342.810000002</v>
      </c>
      <c r="G4" s="14">
        <v>75334928.569999993</v>
      </c>
      <c r="H4" s="14">
        <v>52301025.380000003</v>
      </c>
      <c r="I4" s="14">
        <v>58348115.219999999</v>
      </c>
      <c r="J4" s="14">
        <v>58152458.869999997</v>
      </c>
      <c r="K4" s="14">
        <v>59282920.609999999</v>
      </c>
      <c r="L4" s="14">
        <f>IFERROR(VLOOKUP(B4,Plantilla!$A$2:B34,2,FALSE),0)</f>
        <v>0</v>
      </c>
      <c r="M4" s="14">
        <f>IFERROR(VLOOKUP(B4,Plantilla!$A$2:B34,2,FALSE),0)</f>
        <v>0</v>
      </c>
      <c r="N4" s="14">
        <f>IFERROR(VLOOKUP(B4,Plantilla!$A$2:B34,2,FALSE),0)</f>
        <v>0</v>
      </c>
      <c r="O4" s="14">
        <f>IFERROR(VLOOKUP(B4,Plantilla!$A$2:B34,2,FALSE),0)</f>
        <v>0</v>
      </c>
    </row>
    <row r="5" spans="1:15" s="5" customFormat="1" ht="24">
      <c r="A5" s="10" t="s">
        <v>123</v>
      </c>
      <c r="B5" s="11" t="s">
        <v>124</v>
      </c>
      <c r="C5" s="12">
        <f t="shared" si="0"/>
        <v>430821981.35000002</v>
      </c>
      <c r="D5" s="12">
        <v>27079582.02</v>
      </c>
      <c r="E5" s="12">
        <v>44705607.869999997</v>
      </c>
      <c r="F5" s="13">
        <v>55617342.810000002</v>
      </c>
      <c r="G5" s="14">
        <v>75334928.569999993</v>
      </c>
      <c r="H5" s="14">
        <v>52301025.380000003</v>
      </c>
      <c r="I5" s="14">
        <v>58348115.219999999</v>
      </c>
      <c r="J5" s="14">
        <v>58152458.869999997</v>
      </c>
      <c r="K5" s="14">
        <v>59282920.609999999</v>
      </c>
      <c r="L5" s="14">
        <f>IFERROR(VLOOKUP(B5,Plantilla!$A$2:B35,2,FALSE),0)</f>
        <v>0</v>
      </c>
      <c r="M5" s="14">
        <f>IFERROR(VLOOKUP(B5,Plantilla!$A$2:B35,2,FALSE),0)</f>
        <v>0</v>
      </c>
      <c r="N5" s="14">
        <f>IFERROR(VLOOKUP(B5,Plantilla!$A$2:B35,2,FALSE),0)</f>
        <v>0</v>
      </c>
      <c r="O5" s="14">
        <f>IFERROR(VLOOKUP(B5,Plantilla!$A$2:B35,2,FALSE),0)</f>
        <v>0</v>
      </c>
    </row>
    <row r="6" spans="1:15" s="5" customFormat="1" ht="15.75">
      <c r="A6" s="10" t="s">
        <v>125</v>
      </c>
      <c r="B6" s="11" t="s">
        <v>126</v>
      </c>
      <c r="C6" s="12">
        <f t="shared" si="0"/>
        <v>430821981.35000002</v>
      </c>
      <c r="D6" s="12">
        <v>27079582.02</v>
      </c>
      <c r="E6" s="12">
        <v>44705607.869999997</v>
      </c>
      <c r="F6" s="13">
        <v>55617342.810000002</v>
      </c>
      <c r="G6" s="14">
        <v>75334928.569999993</v>
      </c>
      <c r="H6" s="14">
        <v>52301025.380000003</v>
      </c>
      <c r="I6" s="14">
        <v>58348115.219999999</v>
      </c>
      <c r="J6" s="14">
        <v>58152458.869999997</v>
      </c>
      <c r="K6" s="14">
        <v>59282920.609999999</v>
      </c>
      <c r="L6" s="14">
        <f>IFERROR(VLOOKUP(B6,Plantilla!$A$2:B36,2,FALSE),0)</f>
        <v>0</v>
      </c>
      <c r="M6" s="14">
        <f>IFERROR(VLOOKUP(B6,Plantilla!$A$2:B36,2,FALSE),0)</f>
        <v>0</v>
      </c>
      <c r="N6" s="14">
        <f>IFERROR(VLOOKUP(B6,Plantilla!$A$2:B36,2,FALSE),0)</f>
        <v>0</v>
      </c>
      <c r="O6" s="14">
        <f>IFERROR(VLOOKUP(B6,Plantilla!$A$2:B36,2,FALSE),0)</f>
        <v>0</v>
      </c>
    </row>
    <row r="7" spans="1:15" ht="15.75">
      <c r="A7" s="10" t="s">
        <v>127</v>
      </c>
      <c r="B7" s="15" t="s">
        <v>20</v>
      </c>
      <c r="C7" s="12">
        <f t="shared" si="0"/>
        <v>430821981.35000002</v>
      </c>
      <c r="D7" s="16">
        <v>27079582.02</v>
      </c>
      <c r="E7" s="16">
        <v>44705607.869999997</v>
      </c>
      <c r="F7" s="13">
        <v>55617342.810000002</v>
      </c>
      <c r="G7" s="14">
        <v>75334928.569999993</v>
      </c>
      <c r="H7" s="14">
        <v>52301025.380000003</v>
      </c>
      <c r="I7" s="14">
        <v>58348115.219999999</v>
      </c>
      <c r="J7" s="14">
        <v>58152458.869999997</v>
      </c>
      <c r="K7" s="14">
        <v>59282920.609999999</v>
      </c>
      <c r="L7" s="14">
        <f>IFERROR(VLOOKUP(B7,Plantilla!$A$2:B37,2,FALSE),0)</f>
        <v>0</v>
      </c>
      <c r="M7" s="14">
        <f>IFERROR(VLOOKUP(B7,Plantilla!$A$2:B37,2,FALSE),0)</f>
        <v>0</v>
      </c>
      <c r="N7" s="14">
        <f>IFERROR(VLOOKUP(B7,Plantilla!$A$2:B37,2,FALSE),0)</f>
        <v>0</v>
      </c>
      <c r="O7" s="14">
        <f>IFERROR(VLOOKUP(B7,Plantilla!$A$2:B37,2,FALSE),0)</f>
        <v>0</v>
      </c>
    </row>
    <row r="8" spans="1:15" ht="15.75">
      <c r="A8" s="10" t="s">
        <v>128</v>
      </c>
      <c r="B8" s="15" t="s">
        <v>21</v>
      </c>
      <c r="C8" s="12">
        <f t="shared" si="0"/>
        <v>313165788.79000002</v>
      </c>
      <c r="D8" s="16">
        <v>26349586.379999999</v>
      </c>
      <c r="E8" s="16">
        <v>34940722.119999997</v>
      </c>
      <c r="F8" s="13">
        <v>38372796.68</v>
      </c>
      <c r="G8" s="14">
        <v>57025282.640000001</v>
      </c>
      <c r="H8" s="14">
        <v>35627066.200000003</v>
      </c>
      <c r="I8" s="14">
        <v>39854325.240000002</v>
      </c>
      <c r="J8" s="14">
        <v>41262313.799999997</v>
      </c>
      <c r="K8" s="14">
        <v>39733695.729999997</v>
      </c>
      <c r="L8" s="14">
        <f>IFERROR(VLOOKUP(B8,Plantilla!$A$2:B38,2,FALSE),0)</f>
        <v>0</v>
      </c>
      <c r="M8" s="14">
        <f>IFERROR(VLOOKUP(B8,Plantilla!$A$2:B38,2,FALSE),0)</f>
        <v>0</v>
      </c>
      <c r="N8" s="14">
        <f>IFERROR(VLOOKUP(B8,Plantilla!$A$2:B38,2,FALSE),0)</f>
        <v>0</v>
      </c>
      <c r="O8" s="14">
        <f>IFERROR(VLOOKUP(B8,Plantilla!$A$2:B38,2,FALSE),0)</f>
        <v>0</v>
      </c>
    </row>
    <row r="9" spans="1:15" ht="15.75">
      <c r="A9" s="10" t="s">
        <v>129</v>
      </c>
      <c r="B9" s="15" t="s">
        <v>22</v>
      </c>
      <c r="C9" s="12">
        <f t="shared" si="0"/>
        <v>251348942.83000004</v>
      </c>
      <c r="D9" s="16">
        <v>22560349.93</v>
      </c>
      <c r="E9" s="16">
        <v>29789186.640000001</v>
      </c>
      <c r="F9" s="13">
        <v>32780383.620000001</v>
      </c>
      <c r="G9" s="14">
        <v>31925292.260000002</v>
      </c>
      <c r="H9" s="14">
        <v>30442852.629999999</v>
      </c>
      <c r="I9" s="14">
        <v>34425794.579999998</v>
      </c>
      <c r="J9" s="14">
        <v>35098353.240000002</v>
      </c>
      <c r="K9" s="14">
        <v>34326729.93</v>
      </c>
      <c r="L9" s="14">
        <f>IFERROR(VLOOKUP(B9,Plantilla!$A$2:B39,2,FALSE),0)</f>
        <v>0</v>
      </c>
      <c r="M9" s="14">
        <f>IFERROR(VLOOKUP(B9,Plantilla!$A$2:B39,2,FALSE),0)</f>
        <v>0</v>
      </c>
      <c r="N9" s="14">
        <f>IFERROR(VLOOKUP(B9,Plantilla!$A$2:B39,2,FALSE),0)</f>
        <v>0</v>
      </c>
      <c r="O9" s="14">
        <f>IFERROR(VLOOKUP(B9,Plantilla!$A$2:B39,2,FALSE),0)</f>
        <v>0</v>
      </c>
    </row>
    <row r="10" spans="1:15" ht="15.75">
      <c r="A10" s="10" t="s">
        <v>129</v>
      </c>
      <c r="B10" s="15" t="s">
        <v>23</v>
      </c>
      <c r="C10" s="12">
        <f t="shared" si="0"/>
        <v>23548316.670000002</v>
      </c>
      <c r="D10" s="16">
        <v>352729.76</v>
      </c>
      <c r="E10" s="16">
        <v>620674.4</v>
      </c>
      <c r="F10" s="13">
        <v>596079.49</v>
      </c>
      <c r="G10" s="14">
        <v>20242369.66</v>
      </c>
      <c r="H10" s="14">
        <v>512149.1</v>
      </c>
      <c r="I10" s="14">
        <v>175000</v>
      </c>
      <c r="J10" s="14">
        <v>874314.26</v>
      </c>
      <c r="K10" s="14">
        <v>175000</v>
      </c>
      <c r="L10" s="14">
        <f>IFERROR(VLOOKUP(B10,Plantilla!$A$2:B40,2,FALSE),0)</f>
        <v>0</v>
      </c>
      <c r="M10" s="14">
        <f>IFERROR(VLOOKUP(B10,Plantilla!$A$2:B40,2,FALSE),0)</f>
        <v>0</v>
      </c>
      <c r="N10" s="14">
        <f>IFERROR(VLOOKUP(B10,Plantilla!$A$2:B40,2,FALSE),0)</f>
        <v>0</v>
      </c>
      <c r="O10" s="14">
        <f>IFERROR(VLOOKUP(B10,Plantilla!$A$2:B40,2,FALSE),0)</f>
        <v>0</v>
      </c>
    </row>
    <row r="11" spans="1:15" ht="15.75">
      <c r="A11" s="10" t="s">
        <v>129</v>
      </c>
      <c r="B11" s="15" t="s">
        <v>24</v>
      </c>
      <c r="C11" s="12">
        <f t="shared" si="0"/>
        <v>50304.100000000006</v>
      </c>
      <c r="D11" s="16"/>
      <c r="E11" s="16">
        <v>35385.65</v>
      </c>
      <c r="F11" s="13">
        <v>14918.45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f>IFERROR(VLOOKUP(B11,Plantilla!$A$2:B41,2,FALSE),0)</f>
        <v>0</v>
      </c>
      <c r="M11" s="14">
        <f>IFERROR(VLOOKUP(B11,Plantilla!$A$2:B41,2,FALSE),0)</f>
        <v>0</v>
      </c>
      <c r="N11" s="14">
        <f>IFERROR(VLOOKUP(B11,Plantilla!$A$2:B41,2,FALSE),0)</f>
        <v>0</v>
      </c>
      <c r="O11" s="14">
        <f>IFERROR(VLOOKUP(B11,Plantilla!$A$2:B41,2,FALSE),0)</f>
        <v>0</v>
      </c>
    </row>
    <row r="12" spans="1:15" ht="15.75">
      <c r="A12" s="10" t="s">
        <v>129</v>
      </c>
      <c r="B12" s="15" t="s">
        <v>25</v>
      </c>
      <c r="C12" s="12">
        <f t="shared" si="0"/>
        <v>55000</v>
      </c>
      <c r="D12" s="16">
        <v>10000</v>
      </c>
      <c r="E12" s="16"/>
      <c r="F12" s="13">
        <v>20000</v>
      </c>
      <c r="G12" s="14">
        <v>0</v>
      </c>
      <c r="H12" s="14">
        <v>0</v>
      </c>
      <c r="I12" s="14">
        <v>25000</v>
      </c>
      <c r="J12" s="14">
        <v>0</v>
      </c>
      <c r="K12" s="14">
        <v>0</v>
      </c>
      <c r="L12" s="14">
        <f>IFERROR(VLOOKUP(B12,Plantilla!$A$2:B42,2,FALSE),0)</f>
        <v>0</v>
      </c>
      <c r="M12" s="14">
        <f>IFERROR(VLOOKUP(B12,Plantilla!$A$2:B42,2,FALSE),0)</f>
        <v>0</v>
      </c>
      <c r="N12" s="14">
        <f>IFERROR(VLOOKUP(B12,Plantilla!$A$2:B42,2,FALSE),0)</f>
        <v>0</v>
      </c>
      <c r="O12" s="14">
        <f>IFERROR(VLOOKUP(B12,Plantilla!$A$2:B42,2,FALSE),0)</f>
        <v>0</v>
      </c>
    </row>
    <row r="13" spans="1:15" ht="15.75">
      <c r="A13" s="10" t="s">
        <v>129</v>
      </c>
      <c r="B13" s="15" t="s">
        <v>26</v>
      </c>
      <c r="C13" s="12">
        <f t="shared" si="0"/>
        <v>38163225.189999998</v>
      </c>
      <c r="D13" s="16">
        <v>3426506.69</v>
      </c>
      <c r="E13" s="16">
        <v>4495475.43</v>
      </c>
      <c r="F13" s="13">
        <v>4961415.12</v>
      </c>
      <c r="G13" s="14">
        <v>4857620.72</v>
      </c>
      <c r="H13" s="14">
        <v>4672064.47</v>
      </c>
      <c r="I13" s="14">
        <v>5228530.66</v>
      </c>
      <c r="J13" s="14">
        <v>5289646.3</v>
      </c>
      <c r="K13" s="14">
        <v>5231965.8</v>
      </c>
      <c r="L13" s="14">
        <f>IFERROR(VLOOKUP(B13,Plantilla!$A$2:B43,2,FALSE),0)</f>
        <v>0</v>
      </c>
      <c r="M13" s="14">
        <f>IFERROR(VLOOKUP(B13,Plantilla!$A$2:B43,2,FALSE),0)</f>
        <v>0</v>
      </c>
      <c r="N13" s="14">
        <f>IFERROR(VLOOKUP(B13,Plantilla!$A$2:B43,2,FALSE),0)</f>
        <v>0</v>
      </c>
      <c r="O13" s="14">
        <f>IFERROR(VLOOKUP(B13,Plantilla!$A$2:B43,2,FALSE),0)</f>
        <v>0</v>
      </c>
    </row>
    <row r="14" spans="1:15" ht="15.75">
      <c r="A14" s="10" t="s">
        <v>128</v>
      </c>
      <c r="B14" s="15" t="s">
        <v>27</v>
      </c>
      <c r="C14" s="12">
        <f t="shared" si="0"/>
        <v>70888053.200000003</v>
      </c>
      <c r="D14" s="16">
        <v>729995.64</v>
      </c>
      <c r="E14" s="16">
        <v>6554315.1699999999</v>
      </c>
      <c r="F14" s="13">
        <v>10564023.289999999</v>
      </c>
      <c r="G14" s="14">
        <v>8843837.6500000004</v>
      </c>
      <c r="H14" s="14">
        <v>11655690.33</v>
      </c>
      <c r="I14" s="14">
        <v>8519750</v>
      </c>
      <c r="J14" s="14">
        <v>9378238.9199999999</v>
      </c>
      <c r="K14" s="14">
        <v>14642202.199999999</v>
      </c>
      <c r="L14" s="14">
        <f>IFERROR(VLOOKUP(B14,Plantilla!$A$2:B44,2,FALSE),0)</f>
        <v>0</v>
      </c>
      <c r="M14" s="14">
        <f>IFERROR(VLOOKUP(B14,Plantilla!$A$2:B44,2,FALSE),0)</f>
        <v>0</v>
      </c>
      <c r="N14" s="14">
        <f>IFERROR(VLOOKUP(B14,Plantilla!$A$2:B44,2,FALSE),0)</f>
        <v>0</v>
      </c>
      <c r="O14" s="14">
        <f>IFERROR(VLOOKUP(B14,Plantilla!$A$2:B44,2,FALSE),0)</f>
        <v>0</v>
      </c>
    </row>
    <row r="15" spans="1:15" ht="15.75">
      <c r="A15" s="10" t="s">
        <v>129</v>
      </c>
      <c r="B15" s="15" t="s">
        <v>28</v>
      </c>
      <c r="C15" s="12">
        <f t="shared" si="0"/>
        <v>18813323.260000002</v>
      </c>
      <c r="D15" s="16">
        <v>488043.87</v>
      </c>
      <c r="E15" s="16">
        <v>1637093.13</v>
      </c>
      <c r="F15" s="13">
        <v>2220933.4900000002</v>
      </c>
      <c r="G15" s="14">
        <v>3045833.9</v>
      </c>
      <c r="H15" s="14">
        <v>2869131.55</v>
      </c>
      <c r="I15" s="14">
        <v>2414346.13</v>
      </c>
      <c r="J15" s="14">
        <v>2415607.87</v>
      </c>
      <c r="K15" s="14">
        <v>3722333.32</v>
      </c>
      <c r="L15" s="14">
        <f>IFERROR(VLOOKUP(B15,Plantilla!$A$2:B45,2,FALSE),0)</f>
        <v>0</v>
      </c>
      <c r="M15" s="14">
        <f>IFERROR(VLOOKUP(B15,Plantilla!$A$2:B45,2,FALSE),0)</f>
        <v>0</v>
      </c>
      <c r="N15" s="14">
        <f>IFERROR(VLOOKUP(B15,Plantilla!$A$2:B45,2,FALSE),0)</f>
        <v>0</v>
      </c>
      <c r="O15" s="14">
        <f>IFERROR(VLOOKUP(B15,Plantilla!$A$2:B45,2,FALSE),0)</f>
        <v>0</v>
      </c>
    </row>
    <row r="16" spans="1:15" ht="15.75">
      <c r="A16" s="10" t="s">
        <v>129</v>
      </c>
      <c r="B16" s="15" t="s">
        <v>29</v>
      </c>
      <c r="C16" s="12">
        <f t="shared" si="0"/>
        <v>4678043.5</v>
      </c>
      <c r="D16" s="16"/>
      <c r="E16" s="16">
        <v>0</v>
      </c>
      <c r="F16" s="13">
        <v>354000</v>
      </c>
      <c r="G16" s="14">
        <v>624723.61</v>
      </c>
      <c r="H16" s="14">
        <v>494361</v>
      </c>
      <c r="I16" s="14">
        <v>537372</v>
      </c>
      <c r="J16" s="14">
        <v>1945585.72</v>
      </c>
      <c r="K16" s="14">
        <v>722001.17</v>
      </c>
      <c r="L16" s="14">
        <f>IFERROR(VLOOKUP(B16,Plantilla!$A$2:B46,2,FALSE),0)</f>
        <v>0</v>
      </c>
      <c r="M16" s="14">
        <f>IFERROR(VLOOKUP(B16,Plantilla!$A$2:B46,2,FALSE),0)</f>
        <v>0</v>
      </c>
      <c r="N16" s="14">
        <f>IFERROR(VLOOKUP(B16,Plantilla!$A$2:B46,2,FALSE),0)</f>
        <v>0</v>
      </c>
      <c r="O16" s="14">
        <f>IFERROR(VLOOKUP(B16,Plantilla!$A$2:B46,2,FALSE),0)</f>
        <v>0</v>
      </c>
    </row>
    <row r="17" spans="1:15" ht="15.75">
      <c r="A17" s="10" t="s">
        <v>129</v>
      </c>
      <c r="B17" s="15" t="s">
        <v>30</v>
      </c>
      <c r="C17" s="12">
        <f t="shared" si="0"/>
        <v>898185</v>
      </c>
      <c r="D17" s="16"/>
      <c r="E17" s="16"/>
      <c r="F17" s="13">
        <v>0</v>
      </c>
      <c r="G17" s="14">
        <v>425250</v>
      </c>
      <c r="H17" s="14">
        <v>199300</v>
      </c>
      <c r="I17" s="14">
        <v>0</v>
      </c>
      <c r="J17" s="14">
        <v>215935</v>
      </c>
      <c r="K17" s="14">
        <v>57700</v>
      </c>
      <c r="L17" s="14">
        <f>IFERROR(VLOOKUP(B17,Plantilla!$A$2:B47,2,FALSE),0)</f>
        <v>0</v>
      </c>
      <c r="M17" s="14">
        <f>IFERROR(VLOOKUP(B17,Plantilla!$A$2:B47,2,FALSE),0)</f>
        <v>0</v>
      </c>
      <c r="N17" s="14">
        <f>IFERROR(VLOOKUP(B17,Plantilla!$A$2:B47,2,FALSE),0)</f>
        <v>0</v>
      </c>
      <c r="O17" s="14">
        <f>IFERROR(VLOOKUP(B17,Plantilla!$A$2:B47,2,FALSE),0)</f>
        <v>0</v>
      </c>
    </row>
    <row r="18" spans="1:15" ht="15.75">
      <c r="A18" s="10" t="s">
        <v>129</v>
      </c>
      <c r="B18" s="15" t="s">
        <v>31</v>
      </c>
      <c r="C18" s="12">
        <f t="shared" si="0"/>
        <v>1000000</v>
      </c>
      <c r="D18" s="16"/>
      <c r="E18" s="16">
        <v>0</v>
      </c>
      <c r="F18" s="13">
        <v>0</v>
      </c>
      <c r="G18" s="14">
        <v>0</v>
      </c>
      <c r="H18" s="14">
        <v>200000</v>
      </c>
      <c r="I18" s="14">
        <v>0</v>
      </c>
      <c r="J18" s="14">
        <v>800000</v>
      </c>
      <c r="K18" s="14">
        <v>0</v>
      </c>
      <c r="L18" s="14">
        <f>IFERROR(VLOOKUP(B18,Plantilla!$A$2:B48,2,FALSE),0)</f>
        <v>0</v>
      </c>
      <c r="M18" s="14">
        <f>IFERROR(VLOOKUP(B18,Plantilla!$A$2:B48,2,FALSE),0)</f>
        <v>0</v>
      </c>
      <c r="N18" s="14">
        <f>IFERROR(VLOOKUP(B18,Plantilla!$A$2:B48,2,FALSE),0)</f>
        <v>0</v>
      </c>
      <c r="O18" s="14">
        <f>IFERROR(VLOOKUP(B18,Plantilla!$A$2:B48,2,FALSE),0)</f>
        <v>0</v>
      </c>
    </row>
    <row r="19" spans="1:15" ht="15.75">
      <c r="A19" s="10" t="s">
        <v>129</v>
      </c>
      <c r="B19" s="15" t="s">
        <v>32</v>
      </c>
      <c r="C19" s="12">
        <f t="shared" si="0"/>
        <v>27462391</v>
      </c>
      <c r="D19" s="16"/>
      <c r="E19" s="16">
        <v>2504100</v>
      </c>
      <c r="F19" s="13">
        <v>4726793.42</v>
      </c>
      <c r="G19" s="14">
        <v>3981076.92</v>
      </c>
      <c r="H19" s="14">
        <v>3418919.6</v>
      </c>
      <c r="I19" s="14">
        <v>3848649.21</v>
      </c>
      <c r="J19" s="14">
        <v>1907413.05</v>
      </c>
      <c r="K19" s="14">
        <v>7075438.7999999998</v>
      </c>
      <c r="L19" s="14">
        <f>IFERROR(VLOOKUP(B19,Plantilla!$A$2:B49,2,FALSE),0)</f>
        <v>0</v>
      </c>
      <c r="M19" s="14">
        <f>IFERROR(VLOOKUP(B19,Plantilla!$A$2:B49,2,FALSE),0)</f>
        <v>0</v>
      </c>
      <c r="N19" s="14">
        <f>IFERROR(VLOOKUP(B19,Plantilla!$A$2:B49,2,FALSE),0)</f>
        <v>0</v>
      </c>
      <c r="O19" s="14">
        <f>IFERROR(VLOOKUP(B19,Plantilla!$A$2:B49,2,FALSE),0)</f>
        <v>0</v>
      </c>
    </row>
    <row r="20" spans="1:15" ht="15.75">
      <c r="A20" s="10" t="s">
        <v>129</v>
      </c>
      <c r="B20" s="15" t="s">
        <v>33</v>
      </c>
      <c r="C20" s="12">
        <f t="shared" si="0"/>
        <v>7050697.5899999999</v>
      </c>
      <c r="D20" s="16">
        <v>241951.77</v>
      </c>
      <c r="E20" s="16">
        <v>317031.65999999997</v>
      </c>
      <c r="F20" s="13">
        <v>287484.27</v>
      </c>
      <c r="G20" s="14">
        <v>287875.18</v>
      </c>
      <c r="H20" s="14">
        <v>2633116.33</v>
      </c>
      <c r="I20" s="14">
        <v>342639.65</v>
      </c>
      <c r="J20" s="14">
        <v>289560.75</v>
      </c>
      <c r="K20" s="14">
        <v>2651037.98</v>
      </c>
      <c r="L20" s="14">
        <f>IFERROR(VLOOKUP(B20,Plantilla!$A$2:B50,2,FALSE),0)</f>
        <v>0</v>
      </c>
      <c r="M20" s="14">
        <f>IFERROR(VLOOKUP(B20,Plantilla!$A$2:B50,2,FALSE),0)</f>
        <v>0</v>
      </c>
      <c r="N20" s="14">
        <f>IFERROR(VLOOKUP(B20,Plantilla!$A$2:B50,2,FALSE),0)</f>
        <v>0</v>
      </c>
      <c r="O20" s="14">
        <f>IFERROR(VLOOKUP(B20,Plantilla!$A$2:B50,2,FALSE),0)</f>
        <v>0</v>
      </c>
    </row>
    <row r="21" spans="1:15" ht="24">
      <c r="A21" s="10" t="s">
        <v>129</v>
      </c>
      <c r="B21" s="15" t="s">
        <v>34</v>
      </c>
      <c r="C21" s="12">
        <f t="shared" si="0"/>
        <v>6990942.3600000003</v>
      </c>
      <c r="D21" s="16"/>
      <c r="E21" s="16">
        <v>2006090.38</v>
      </c>
      <c r="F21" s="13">
        <v>1798797.09</v>
      </c>
      <c r="G21" s="14">
        <v>158860.04</v>
      </c>
      <c r="H21" s="14">
        <v>1430118.45</v>
      </c>
      <c r="I21" s="14">
        <v>653253.9</v>
      </c>
      <c r="J21" s="14">
        <v>943822.5</v>
      </c>
      <c r="K21" s="14">
        <v>0</v>
      </c>
      <c r="L21" s="14">
        <f>IFERROR(VLOOKUP(B21,Plantilla!$A$2:B51,2,FALSE),0)</f>
        <v>0</v>
      </c>
      <c r="M21" s="14">
        <f>IFERROR(VLOOKUP(B21,Plantilla!$A$2:B51,2,FALSE),0)</f>
        <v>0</v>
      </c>
      <c r="N21" s="14">
        <f>IFERROR(VLOOKUP(B21,Plantilla!$A$2:B51,2,FALSE),0)</f>
        <v>0</v>
      </c>
      <c r="O21" s="14">
        <f>IFERROR(VLOOKUP(B21,Plantilla!$A$2:B51,2,FALSE),0)</f>
        <v>0</v>
      </c>
    </row>
    <row r="22" spans="1:15" ht="24">
      <c r="A22" s="10" t="s">
        <v>129</v>
      </c>
      <c r="B22" s="15" t="s">
        <v>35</v>
      </c>
      <c r="C22" s="12">
        <f t="shared" si="0"/>
        <v>2589231.4799999995</v>
      </c>
      <c r="D22" s="16"/>
      <c r="E22" s="16">
        <v>90000</v>
      </c>
      <c r="F22" s="13">
        <v>524045</v>
      </c>
      <c r="G22" s="14">
        <v>150888</v>
      </c>
      <c r="H22" s="14">
        <v>261572</v>
      </c>
      <c r="I22" s="14">
        <v>623489.11</v>
      </c>
      <c r="J22" s="14">
        <v>758857.63</v>
      </c>
      <c r="K22" s="14">
        <v>180379.74</v>
      </c>
      <c r="L22" s="14">
        <f>IFERROR(VLOOKUP(B22,Plantilla!$A$2:B52,2,FALSE),0)</f>
        <v>0</v>
      </c>
      <c r="M22" s="14">
        <f>IFERROR(VLOOKUP(B22,Plantilla!$A$2:B52,2,FALSE),0)</f>
        <v>0</v>
      </c>
      <c r="N22" s="14">
        <f>IFERROR(VLOOKUP(B22,Plantilla!$A$2:B52,2,FALSE),0)</f>
        <v>0</v>
      </c>
      <c r="O22" s="14">
        <f>IFERROR(VLOOKUP(B22,Plantilla!$A$2:B52,2,FALSE),0)</f>
        <v>0</v>
      </c>
    </row>
    <row r="23" spans="1:15" ht="15.75">
      <c r="A23" s="10" t="s">
        <v>129</v>
      </c>
      <c r="B23" s="15" t="s">
        <v>36</v>
      </c>
      <c r="C23" s="12">
        <f t="shared" si="0"/>
        <v>1405239.0099999998</v>
      </c>
      <c r="D23" s="16"/>
      <c r="E23" s="16">
        <v>0</v>
      </c>
      <c r="F23" s="13">
        <v>651970.02</v>
      </c>
      <c r="G23" s="14">
        <v>169330</v>
      </c>
      <c r="H23" s="14">
        <v>149171.4</v>
      </c>
      <c r="I23" s="14">
        <v>100000</v>
      </c>
      <c r="J23" s="14">
        <v>101456.4</v>
      </c>
      <c r="K23" s="14">
        <v>233311.19</v>
      </c>
      <c r="L23" s="14">
        <f>IFERROR(VLOOKUP(B23,Plantilla!$A$2:B53,2,FALSE),0)</f>
        <v>0</v>
      </c>
      <c r="M23" s="14">
        <f>IFERROR(VLOOKUP(B23,Plantilla!$A$2:B53,2,FALSE),0)</f>
        <v>0</v>
      </c>
      <c r="N23" s="14">
        <f>IFERROR(VLOOKUP(B23,Plantilla!$A$2:B53,2,FALSE),0)</f>
        <v>0</v>
      </c>
      <c r="O23" s="14">
        <f>IFERROR(VLOOKUP(B23,Plantilla!$A$2:B53,2,FALSE),0)</f>
        <v>0</v>
      </c>
    </row>
    <row r="24" spans="1:15" ht="15.75">
      <c r="A24" s="10" t="s">
        <v>128</v>
      </c>
      <c r="B24" s="15" t="s">
        <v>37</v>
      </c>
      <c r="C24" s="12">
        <f t="shared" si="0"/>
        <v>21311433.109999999</v>
      </c>
      <c r="D24" s="16"/>
      <c r="E24" s="16">
        <v>673642.52</v>
      </c>
      <c r="F24" s="13">
        <v>2663298.85</v>
      </c>
      <c r="G24" s="14">
        <v>6819781.3799999999</v>
      </c>
      <c r="H24" s="14">
        <v>1780479.97</v>
      </c>
      <c r="I24" s="14">
        <v>1641307.59</v>
      </c>
      <c r="J24" s="14">
        <v>6696847.8399999999</v>
      </c>
      <c r="K24" s="14">
        <v>1036074.96</v>
      </c>
      <c r="L24" s="14">
        <f>IFERROR(VLOOKUP(B24,Plantilla!$A$2:B54,2,FALSE),0)</f>
        <v>0</v>
      </c>
      <c r="M24" s="14">
        <f>IFERROR(VLOOKUP(B24,Plantilla!$A$2:B54,2,FALSE),0)</f>
        <v>0</v>
      </c>
      <c r="N24" s="14">
        <f>IFERROR(VLOOKUP(B24,Plantilla!$A$2:B54,2,FALSE),0)</f>
        <v>0</v>
      </c>
      <c r="O24" s="14">
        <f>IFERROR(VLOOKUP(B24,Plantilla!$A$2:B54,2,FALSE),0)</f>
        <v>0</v>
      </c>
    </row>
    <row r="25" spans="1:15" ht="15.75">
      <c r="A25" s="10" t="s">
        <v>129</v>
      </c>
      <c r="B25" s="15" t="s">
        <v>38</v>
      </c>
      <c r="C25" s="12">
        <f t="shared" si="0"/>
        <v>1137719.7</v>
      </c>
      <c r="D25" s="16"/>
      <c r="E25" s="16">
        <v>0</v>
      </c>
      <c r="F25" s="13">
        <v>92976</v>
      </c>
      <c r="G25" s="14">
        <v>469332.26</v>
      </c>
      <c r="H25" s="14">
        <v>224662</v>
      </c>
      <c r="I25" s="14">
        <v>79716</v>
      </c>
      <c r="J25" s="14">
        <v>60580</v>
      </c>
      <c r="K25" s="14">
        <v>210453.44</v>
      </c>
      <c r="L25" s="14">
        <f>IFERROR(VLOOKUP(B25,Plantilla!$A$2:B55,2,FALSE),0)</f>
        <v>0</v>
      </c>
      <c r="M25" s="14">
        <f>IFERROR(VLOOKUP(B25,Plantilla!$A$2:B55,2,FALSE),0)</f>
        <v>0</v>
      </c>
      <c r="N25" s="14">
        <f>IFERROR(VLOOKUP(B25,Plantilla!$A$2:B55,2,FALSE),0)</f>
        <v>0</v>
      </c>
      <c r="O25" s="14">
        <f>IFERROR(VLOOKUP(B25,Plantilla!$A$2:B55,2,FALSE),0)</f>
        <v>0</v>
      </c>
    </row>
    <row r="26" spans="1:15" ht="15.75">
      <c r="A26" s="10" t="s">
        <v>129</v>
      </c>
      <c r="B26" s="15" t="s">
        <v>39</v>
      </c>
      <c r="C26" s="12">
        <f t="shared" si="0"/>
        <v>868244</v>
      </c>
      <c r="D26" s="16"/>
      <c r="E26" s="16">
        <v>401200</v>
      </c>
      <c r="F26" s="1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467044</v>
      </c>
      <c r="L26" s="14">
        <f>IFERROR(VLOOKUP(B26,Plantilla!$A$2:B56,2,FALSE),0)</f>
        <v>0</v>
      </c>
      <c r="M26" s="14">
        <f>IFERROR(VLOOKUP(B26,Plantilla!$A$2:B56,2,FALSE),0)</f>
        <v>0</v>
      </c>
      <c r="N26" s="14">
        <f>IFERROR(VLOOKUP(B26,Plantilla!$A$2:B56,2,FALSE),0)</f>
        <v>0</v>
      </c>
      <c r="O26" s="14">
        <f>IFERROR(VLOOKUP(B26,Plantilla!$A$2:B56,2,FALSE),0)</f>
        <v>0</v>
      </c>
    </row>
    <row r="27" spans="1:15" ht="15.75">
      <c r="A27" s="10" t="s">
        <v>129</v>
      </c>
      <c r="B27" s="15" t="s">
        <v>40</v>
      </c>
      <c r="C27" s="12">
        <f t="shared" si="0"/>
        <v>1419358.0999999999</v>
      </c>
      <c r="D27" s="16"/>
      <c r="E27" s="16">
        <v>0</v>
      </c>
      <c r="F27" s="13">
        <v>0</v>
      </c>
      <c r="G27" s="14">
        <v>466925.15</v>
      </c>
      <c r="H27" s="14">
        <v>124550</v>
      </c>
      <c r="I27" s="14">
        <v>0</v>
      </c>
      <c r="J27" s="14">
        <v>826202.96</v>
      </c>
      <c r="K27" s="14">
        <v>1679.99</v>
      </c>
      <c r="L27" s="14">
        <f>IFERROR(VLOOKUP(B27,Plantilla!$A$2:B57,2,FALSE),0)</f>
        <v>0</v>
      </c>
      <c r="M27" s="14">
        <f>IFERROR(VLOOKUP(B27,Plantilla!$A$2:B57,2,FALSE),0)</f>
        <v>0</v>
      </c>
      <c r="N27" s="14">
        <f>IFERROR(VLOOKUP(B27,Plantilla!$A$2:B57,2,FALSE),0)</f>
        <v>0</v>
      </c>
      <c r="O27" s="14">
        <f>IFERROR(VLOOKUP(B27,Plantilla!$A$2:B57,2,FALSE),0)</f>
        <v>0</v>
      </c>
    </row>
    <row r="28" spans="1:15" ht="15.75">
      <c r="A28" s="10" t="s">
        <v>129</v>
      </c>
      <c r="B28" s="15" t="s">
        <v>41</v>
      </c>
      <c r="C28" s="12">
        <f t="shared" si="0"/>
        <v>182298.48</v>
      </c>
      <c r="D28" s="16"/>
      <c r="E28" s="16"/>
      <c r="F28" s="13">
        <v>0</v>
      </c>
      <c r="G28" s="14">
        <v>0</v>
      </c>
      <c r="H28" s="14">
        <v>0</v>
      </c>
      <c r="I28" s="14">
        <v>0</v>
      </c>
      <c r="J28" s="14">
        <v>182298.48</v>
      </c>
      <c r="K28" s="14">
        <v>0</v>
      </c>
      <c r="L28" s="14">
        <f>IFERROR(VLOOKUP(B28,Plantilla!$A$2:B58,2,FALSE),0)</f>
        <v>0</v>
      </c>
      <c r="M28" s="14">
        <f>IFERROR(VLOOKUP(B28,Plantilla!$A$2:B58,2,FALSE),0)</f>
        <v>0</v>
      </c>
      <c r="N28" s="14">
        <f>IFERROR(VLOOKUP(B28,Plantilla!$A$2:B58,2,FALSE),0)</f>
        <v>0</v>
      </c>
      <c r="O28" s="14">
        <f>IFERROR(VLOOKUP(B28,Plantilla!$A$2:B58,2,FALSE),0)</f>
        <v>0</v>
      </c>
    </row>
    <row r="29" spans="1:15" ht="15.75">
      <c r="A29" s="10" t="s">
        <v>129</v>
      </c>
      <c r="B29" s="15" t="s">
        <v>42</v>
      </c>
      <c r="C29" s="12">
        <f t="shared" si="0"/>
        <v>429381.88</v>
      </c>
      <c r="D29" s="16"/>
      <c r="E29" s="16">
        <v>0</v>
      </c>
      <c r="F29" s="13">
        <v>287945.01</v>
      </c>
      <c r="G29" s="14">
        <v>19186.8</v>
      </c>
      <c r="H29" s="14">
        <v>0</v>
      </c>
      <c r="I29" s="14">
        <v>0</v>
      </c>
      <c r="J29" s="14">
        <v>0</v>
      </c>
      <c r="K29" s="14">
        <v>122250.07</v>
      </c>
      <c r="L29" s="14">
        <f>IFERROR(VLOOKUP(B29,Plantilla!$A$2:B59,2,FALSE),0)</f>
        <v>0</v>
      </c>
      <c r="M29" s="14">
        <f>IFERROR(VLOOKUP(B29,Plantilla!$A$2:B59,2,FALSE),0)</f>
        <v>0</v>
      </c>
      <c r="N29" s="14">
        <f>IFERROR(VLOOKUP(B29,Plantilla!$A$2:B59,2,FALSE),0)</f>
        <v>0</v>
      </c>
      <c r="O29" s="14">
        <f>IFERROR(VLOOKUP(B29,Plantilla!$A$2:B59,2,FALSE),0)</f>
        <v>0</v>
      </c>
    </row>
    <row r="30" spans="1:15" ht="24">
      <c r="A30" s="10" t="s">
        <v>129</v>
      </c>
      <c r="B30" s="15" t="s">
        <v>43</v>
      </c>
      <c r="C30" s="12">
        <f t="shared" si="0"/>
        <v>242405.35</v>
      </c>
      <c r="D30" s="16"/>
      <c r="E30" s="16">
        <v>0</v>
      </c>
      <c r="F30" s="13">
        <v>165613</v>
      </c>
      <c r="G30" s="14">
        <v>0</v>
      </c>
      <c r="H30" s="14">
        <v>13991.86</v>
      </c>
      <c r="I30" s="14">
        <v>22633.58</v>
      </c>
      <c r="J30" s="14">
        <v>0</v>
      </c>
      <c r="K30" s="14">
        <v>40166.910000000003</v>
      </c>
      <c r="L30" s="14">
        <f>IFERROR(VLOOKUP(B30,Plantilla!$A$2:B60,2,FALSE),0)</f>
        <v>0</v>
      </c>
      <c r="M30" s="14">
        <f>IFERROR(VLOOKUP(B30,Plantilla!$A$2:B60,2,FALSE),0)</f>
        <v>0</v>
      </c>
      <c r="N30" s="14">
        <f>IFERROR(VLOOKUP(B30,Plantilla!$A$2:B60,2,FALSE),0)</f>
        <v>0</v>
      </c>
      <c r="O30" s="14">
        <f>IFERROR(VLOOKUP(B30,Plantilla!$A$2:B60,2,FALSE),0)</f>
        <v>0</v>
      </c>
    </row>
    <row r="31" spans="1:15" ht="24">
      <c r="A31" s="10" t="s">
        <v>129</v>
      </c>
      <c r="B31" s="15" t="s">
        <v>44</v>
      </c>
      <c r="C31" s="12">
        <f t="shared" si="0"/>
        <v>0</v>
      </c>
      <c r="D31" s="16"/>
      <c r="E31" s="16">
        <v>0</v>
      </c>
      <c r="F31" s="13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f>IFERROR(VLOOKUP(B31,Plantilla!$A$2:B61,2,FALSE),0)</f>
        <v>0</v>
      </c>
      <c r="M31" s="14">
        <f>IFERROR(VLOOKUP(B31,Plantilla!$A$2:B61,2,FALSE),0)</f>
        <v>0</v>
      </c>
      <c r="N31" s="14">
        <f>IFERROR(VLOOKUP(B31,Plantilla!$A$2:B61,2,FALSE),0)</f>
        <v>0</v>
      </c>
      <c r="O31" s="14">
        <f>IFERROR(VLOOKUP(B31,Plantilla!$A$2:B61,2,FALSE),0)</f>
        <v>0</v>
      </c>
    </row>
    <row r="32" spans="1:15" ht="15.75">
      <c r="A32" s="10" t="s">
        <v>129</v>
      </c>
      <c r="B32" s="15" t="s">
        <v>46</v>
      </c>
      <c r="C32" s="12">
        <f t="shared" si="0"/>
        <v>7117334.3999999994</v>
      </c>
      <c r="D32" s="16"/>
      <c r="E32" s="16">
        <v>272442.52</v>
      </c>
      <c r="F32" s="13">
        <v>1718584.67</v>
      </c>
      <c r="G32" s="14">
        <v>1356170.46</v>
      </c>
      <c r="H32" s="14">
        <v>1218650.79</v>
      </c>
      <c r="I32" s="14">
        <v>1538958.01</v>
      </c>
      <c r="J32" s="14">
        <v>827766.4</v>
      </c>
      <c r="K32" s="14">
        <v>184761.55</v>
      </c>
      <c r="L32" s="14">
        <f>IFERROR(VLOOKUP(B32,Plantilla!$A$2:B62,2,FALSE),0)</f>
        <v>0</v>
      </c>
      <c r="M32" s="14">
        <f>IFERROR(VLOOKUP(B32,Plantilla!$A$2:B62,2,FALSE),0)</f>
        <v>0</v>
      </c>
      <c r="N32" s="14">
        <f>IFERROR(VLOOKUP(B32,Plantilla!$A$2:B62,2,FALSE),0)</f>
        <v>0</v>
      </c>
      <c r="O32" s="14">
        <f>IFERROR(VLOOKUP(B32,Plantilla!$A$2:B62,2,FALSE),0)</f>
        <v>0</v>
      </c>
    </row>
    <row r="33" spans="1:15" ht="15.75">
      <c r="A33" s="10" t="s">
        <v>128</v>
      </c>
      <c r="B33" s="15" t="s">
        <v>47</v>
      </c>
      <c r="C33" s="12">
        <f t="shared" si="0"/>
        <v>1580607.0099999998</v>
      </c>
      <c r="D33" s="16"/>
      <c r="E33" s="16">
        <v>25000</v>
      </c>
      <c r="F33" s="13">
        <v>158795.31</v>
      </c>
      <c r="G33" s="14">
        <v>48571.42</v>
      </c>
      <c r="H33" s="14">
        <v>55000</v>
      </c>
      <c r="I33" s="14">
        <v>353170.17</v>
      </c>
      <c r="J33" s="14">
        <v>276893.93</v>
      </c>
      <c r="K33" s="14">
        <v>663176.18000000005</v>
      </c>
      <c r="L33" s="14">
        <f>IFERROR(VLOOKUP(B33,Plantilla!$A$2:B63,2,FALSE),0)</f>
        <v>0</v>
      </c>
      <c r="M33" s="14">
        <f>IFERROR(VLOOKUP(B33,Plantilla!$A$2:B63,2,FALSE),0)</f>
        <v>0</v>
      </c>
      <c r="N33" s="14">
        <f>IFERROR(VLOOKUP(B33,Plantilla!$A$2:B63,2,FALSE),0)</f>
        <v>0</v>
      </c>
      <c r="O33" s="14">
        <f>IFERROR(VLOOKUP(B33,Plantilla!$A$2:B63,2,FALSE),0)</f>
        <v>0</v>
      </c>
    </row>
    <row r="34" spans="1:15" ht="24">
      <c r="A34" s="10" t="s">
        <v>129</v>
      </c>
      <c r="B34" s="15" t="s">
        <v>48</v>
      </c>
      <c r="C34" s="12">
        <f t="shared" si="0"/>
        <v>1580607.0099999998</v>
      </c>
      <c r="D34" s="16"/>
      <c r="E34" s="16">
        <v>25000</v>
      </c>
      <c r="F34" s="13">
        <v>158795.31</v>
      </c>
      <c r="G34" s="14">
        <v>48571.42</v>
      </c>
      <c r="H34" s="14">
        <v>55000</v>
      </c>
      <c r="I34" s="14">
        <v>353170.17</v>
      </c>
      <c r="J34" s="14">
        <v>276893.93</v>
      </c>
      <c r="K34" s="14">
        <v>663176.18000000005</v>
      </c>
      <c r="L34" s="14">
        <f>IFERROR(VLOOKUP(B34,Plantilla!$A$2:B64,2,FALSE),0)</f>
        <v>0</v>
      </c>
      <c r="M34" s="14">
        <f>IFERROR(VLOOKUP(B34,Plantilla!$A$2:B64,2,FALSE),0)</f>
        <v>0</v>
      </c>
      <c r="N34" s="14">
        <f>IFERROR(VLOOKUP(B34,Plantilla!$A$2:B64,2,FALSE),0)</f>
        <v>0</v>
      </c>
      <c r="O34" s="14">
        <f>IFERROR(VLOOKUP(B34,Plantilla!$A$2:B64,2,FALSE),0)</f>
        <v>0</v>
      </c>
    </row>
    <row r="35" spans="1:15" ht="24">
      <c r="A35" s="10" t="s">
        <v>129</v>
      </c>
      <c r="B35" s="15" t="s">
        <v>55</v>
      </c>
      <c r="C35" s="12">
        <f t="shared" si="0"/>
        <v>0</v>
      </c>
      <c r="D35" s="16"/>
      <c r="E35" s="16"/>
      <c r="F35" s="13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f>IFERROR(VLOOKUP(B35,Plantilla!$A$2:B65,2,FALSE),0)</f>
        <v>0</v>
      </c>
      <c r="M35" s="14">
        <f>IFERROR(VLOOKUP(B35,Plantilla!$A$2:B65,2,FALSE),0)</f>
        <v>0</v>
      </c>
      <c r="N35" s="14">
        <f>IFERROR(VLOOKUP(B35,Plantilla!$A$2:B65,2,FALSE),0)</f>
        <v>0</v>
      </c>
      <c r="O35" s="14">
        <f>IFERROR(VLOOKUP(B35,Plantilla!$A$2:B65,2,FALSE),0)</f>
        <v>0</v>
      </c>
    </row>
    <row r="36" spans="1:15" ht="15.75">
      <c r="A36" s="10" t="s">
        <v>128</v>
      </c>
      <c r="B36" s="15" t="s">
        <v>63</v>
      </c>
      <c r="C36" s="12">
        <f t="shared" si="0"/>
        <v>21044218.809999999</v>
      </c>
      <c r="D36" s="16"/>
      <c r="E36" s="16">
        <v>1154992.6299999999</v>
      </c>
      <c r="F36" s="13">
        <v>3858428.68</v>
      </c>
      <c r="G36" s="14">
        <v>2597455.48</v>
      </c>
      <c r="H36" s="14">
        <v>3182788.88</v>
      </c>
      <c r="I36" s="14">
        <v>7979562.2199999997</v>
      </c>
      <c r="J36" s="14">
        <v>538164.38</v>
      </c>
      <c r="K36" s="14">
        <v>1732826.54</v>
      </c>
      <c r="L36" s="14">
        <f>IFERROR(VLOOKUP(B36,Plantilla!$A$2:B66,2,FALSE),0)</f>
        <v>0</v>
      </c>
      <c r="M36" s="14">
        <f>IFERROR(VLOOKUP(B36,Plantilla!$A$2:B66,2,FALSE),0)</f>
        <v>0</v>
      </c>
      <c r="N36" s="14">
        <f>IFERROR(VLOOKUP(B36,Plantilla!$A$2:B66,2,FALSE),0)</f>
        <v>0</v>
      </c>
      <c r="O36" s="14">
        <f>IFERROR(VLOOKUP(B36,Plantilla!$A$2:B66,2,FALSE),0)</f>
        <v>0</v>
      </c>
    </row>
    <row r="37" spans="1:15" ht="15.75">
      <c r="A37" s="10" t="s">
        <v>129</v>
      </c>
      <c r="B37" s="15" t="s">
        <v>64</v>
      </c>
      <c r="C37" s="12">
        <f t="shared" si="0"/>
        <v>11339546.200000001</v>
      </c>
      <c r="D37" s="16"/>
      <c r="E37" s="16">
        <v>0</v>
      </c>
      <c r="F37" s="13">
        <v>2244228.48</v>
      </c>
      <c r="G37" s="14">
        <v>1304499.27</v>
      </c>
      <c r="H37" s="14">
        <v>687347</v>
      </c>
      <c r="I37" s="14">
        <v>6853233</v>
      </c>
      <c r="J37" s="14">
        <v>82093.899999999994</v>
      </c>
      <c r="K37" s="14">
        <v>168144.55</v>
      </c>
      <c r="L37" s="14">
        <f>IFERROR(VLOOKUP(B37,Plantilla!$A$2:B67,2,FALSE),0)</f>
        <v>0</v>
      </c>
      <c r="M37" s="14">
        <f>IFERROR(VLOOKUP(B37,Plantilla!$A$2:B67,2,FALSE),0)</f>
        <v>0</v>
      </c>
      <c r="N37" s="14">
        <f>IFERROR(VLOOKUP(B37,Plantilla!$A$2:B67,2,FALSE),0)</f>
        <v>0</v>
      </c>
      <c r="O37" s="14">
        <f>IFERROR(VLOOKUP(B37,Plantilla!$A$2:B67,2,FALSE),0)</f>
        <v>0</v>
      </c>
    </row>
    <row r="38" spans="1:15" ht="24">
      <c r="A38" s="10" t="s">
        <v>129</v>
      </c>
      <c r="B38" s="15" t="s">
        <v>65</v>
      </c>
      <c r="C38" s="12">
        <f t="shared" si="0"/>
        <v>3199702.2600000002</v>
      </c>
      <c r="D38" s="16"/>
      <c r="E38" s="16">
        <v>1154992.6299999999</v>
      </c>
      <c r="F38" s="13">
        <v>1464576.2</v>
      </c>
      <c r="G38" s="14">
        <v>0</v>
      </c>
      <c r="H38" s="14">
        <v>580133.43000000005</v>
      </c>
      <c r="I38" s="14">
        <v>0</v>
      </c>
      <c r="J38" s="14">
        <v>0</v>
      </c>
      <c r="K38" s="14">
        <v>0</v>
      </c>
      <c r="L38" s="14">
        <f>IFERROR(VLOOKUP(B38,Plantilla!$A$2:B68,2,FALSE),0)</f>
        <v>0</v>
      </c>
      <c r="M38" s="14">
        <f>IFERROR(VLOOKUP(B38,Plantilla!$A$2:B68,2,FALSE),0)</f>
        <v>0</v>
      </c>
      <c r="N38" s="14">
        <f>IFERROR(VLOOKUP(B38,Plantilla!$A$2:B68,2,FALSE),0)</f>
        <v>0</v>
      </c>
      <c r="O38" s="14">
        <f>IFERROR(VLOOKUP(B38,Plantilla!$A$2:B68,2,FALSE),0)</f>
        <v>0</v>
      </c>
    </row>
    <row r="39" spans="1:15" ht="24">
      <c r="A39" s="10" t="s">
        <v>129</v>
      </c>
      <c r="B39" s="15" t="s">
        <v>66</v>
      </c>
      <c r="C39" s="12">
        <f t="shared" si="0"/>
        <v>51778.2</v>
      </c>
      <c r="D39" s="16"/>
      <c r="E39" s="16">
        <v>0</v>
      </c>
      <c r="F39" s="13">
        <v>0</v>
      </c>
      <c r="G39" s="14">
        <v>0</v>
      </c>
      <c r="H39" s="14">
        <v>0</v>
      </c>
      <c r="I39" s="14">
        <v>42924.2</v>
      </c>
      <c r="J39" s="14">
        <v>8854</v>
      </c>
      <c r="K39" s="14">
        <v>0</v>
      </c>
      <c r="L39" s="14">
        <f>IFERROR(VLOOKUP(B39,Plantilla!$A$2:B69,2,FALSE),0)</f>
        <v>0</v>
      </c>
      <c r="M39" s="14">
        <f>IFERROR(VLOOKUP(B39,Plantilla!$A$2:B69,2,FALSE),0)</f>
        <v>0</v>
      </c>
      <c r="N39" s="14">
        <f>IFERROR(VLOOKUP(B39,Plantilla!$A$2:B69,2,FALSE),0)</f>
        <v>0</v>
      </c>
      <c r="O39" s="14">
        <f>IFERROR(VLOOKUP(B39,Plantilla!$A$2:B69,2,FALSE),0)</f>
        <v>0</v>
      </c>
    </row>
    <row r="40" spans="1:15" ht="24">
      <c r="A40" s="10" t="s">
        <v>129</v>
      </c>
      <c r="B40" s="15" t="s">
        <v>67</v>
      </c>
      <c r="C40" s="12">
        <f t="shared" si="0"/>
        <v>0</v>
      </c>
      <c r="D40" s="16"/>
      <c r="E40" s="16">
        <v>0</v>
      </c>
      <c r="F40" s="13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f>IFERROR(VLOOKUP(B40,Plantilla!$A$2:B70,2,FALSE),0)</f>
        <v>0</v>
      </c>
      <c r="M40" s="14">
        <f>IFERROR(VLOOKUP(B40,Plantilla!$A$2:B70,2,FALSE),0)</f>
        <v>0</v>
      </c>
      <c r="N40" s="14">
        <f>IFERROR(VLOOKUP(B40,Plantilla!$A$2:B70,2,FALSE),0)</f>
        <v>0</v>
      </c>
      <c r="O40" s="14">
        <f>IFERROR(VLOOKUP(B40,Plantilla!$A$2:B70,2,FALSE),0)</f>
        <v>0</v>
      </c>
    </row>
    <row r="41" spans="1:15" ht="24">
      <c r="A41" s="10" t="s">
        <v>129</v>
      </c>
      <c r="B41" s="15" t="s">
        <v>68</v>
      </c>
      <c r="C41" s="12">
        <f t="shared" si="0"/>
        <v>4251465.46</v>
      </c>
      <c r="D41" s="16"/>
      <c r="E41" s="16">
        <v>0</v>
      </c>
      <c r="F41" s="13">
        <v>0</v>
      </c>
      <c r="G41" s="14">
        <v>1292956.21</v>
      </c>
      <c r="H41" s="14">
        <v>907500.24</v>
      </c>
      <c r="I41" s="14">
        <v>99405.02</v>
      </c>
      <c r="J41" s="14">
        <v>386922</v>
      </c>
      <c r="K41" s="14">
        <v>1564681.99</v>
      </c>
      <c r="L41" s="14">
        <f>IFERROR(VLOOKUP(B41,Plantilla!$A$2:B71,2,FALSE),0)</f>
        <v>0</v>
      </c>
      <c r="M41" s="14">
        <f>IFERROR(VLOOKUP(B41,Plantilla!$A$2:B71,2,FALSE),0)</f>
        <v>0</v>
      </c>
      <c r="N41" s="14">
        <f>IFERROR(VLOOKUP(B41,Plantilla!$A$2:B71,2,FALSE),0)</f>
        <v>0</v>
      </c>
      <c r="O41" s="14">
        <f>IFERROR(VLOOKUP(B41,Plantilla!$A$2:B71,2,FALSE),0)</f>
        <v>0</v>
      </c>
    </row>
    <row r="42" spans="1:15" ht="15.75">
      <c r="A42" s="10" t="s">
        <v>129</v>
      </c>
      <c r="B42" s="15" t="s">
        <v>69</v>
      </c>
      <c r="C42" s="12">
        <f t="shared" si="0"/>
        <v>1157432.21</v>
      </c>
      <c r="D42" s="16"/>
      <c r="E42" s="16">
        <v>0</v>
      </c>
      <c r="F42" s="13">
        <v>149624</v>
      </c>
      <c r="G42" s="14">
        <v>0</v>
      </c>
      <c r="H42" s="14">
        <v>1007808.21</v>
      </c>
      <c r="I42" s="14">
        <v>0</v>
      </c>
      <c r="J42" s="14">
        <v>0</v>
      </c>
      <c r="K42" s="14">
        <v>0</v>
      </c>
      <c r="L42" s="14">
        <f>IFERROR(VLOOKUP(B42,Plantilla!$A$2:B72,2,FALSE),0)</f>
        <v>0</v>
      </c>
      <c r="M42" s="14">
        <f>IFERROR(VLOOKUP(B42,Plantilla!$A$2:B72,2,FALSE),0)</f>
        <v>0</v>
      </c>
      <c r="N42" s="14">
        <f>IFERROR(VLOOKUP(B42,Plantilla!$A$2:B72,2,FALSE),0)</f>
        <v>0</v>
      </c>
      <c r="O42" s="14">
        <f>IFERROR(VLOOKUP(B42,Plantilla!$A$2:B72,2,FALSE),0)</f>
        <v>0</v>
      </c>
    </row>
    <row r="43" spans="1:15" ht="15.75">
      <c r="A43" s="10" t="s">
        <v>129</v>
      </c>
      <c r="B43" s="15" t="s">
        <v>71</v>
      </c>
      <c r="C43" s="12">
        <f t="shared" si="0"/>
        <v>1044294.48</v>
      </c>
      <c r="D43" s="16"/>
      <c r="E43" s="16">
        <v>0</v>
      </c>
      <c r="F43" s="13">
        <v>0</v>
      </c>
      <c r="G43" s="14">
        <v>0</v>
      </c>
      <c r="H43" s="14">
        <v>0</v>
      </c>
      <c r="I43" s="14">
        <v>984000</v>
      </c>
      <c r="J43" s="14">
        <v>60294.48</v>
      </c>
      <c r="K43" s="14">
        <v>0</v>
      </c>
      <c r="L43" s="14">
        <f>IFERROR(VLOOKUP(B43,Plantilla!$A$2:B73,2,FALSE),0)</f>
        <v>0</v>
      </c>
      <c r="M43" s="14">
        <f>IFERROR(VLOOKUP(B43,Plantilla!$A$2:B73,2,FALSE),0)</f>
        <v>0</v>
      </c>
      <c r="N43" s="14">
        <f>IFERROR(VLOOKUP(B43,Plantilla!$A$2:B73,2,FALSE),0)</f>
        <v>0</v>
      </c>
      <c r="O43" s="14">
        <f>IFERROR(VLOOKUP(B43,Plantilla!$A$2:B73,2,FALSE),0)</f>
        <v>0</v>
      </c>
    </row>
    <row r="44" spans="1:15" ht="24">
      <c r="A44" s="10" t="s">
        <v>129</v>
      </c>
      <c r="B44" s="15" t="s">
        <v>72</v>
      </c>
      <c r="C44" s="12">
        <f t="shared" si="0"/>
        <v>0</v>
      </c>
      <c r="D44" s="16"/>
      <c r="E44" s="16"/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f>IFERROR(VLOOKUP(B44,Plantilla!$A$2:B74,2,FALSE),0)</f>
        <v>0</v>
      </c>
      <c r="M44" s="14">
        <f>IFERROR(VLOOKUP(B44,Plantilla!$A$2:B74,2,FALSE),0)</f>
        <v>0</v>
      </c>
      <c r="N44" s="14">
        <f>IFERROR(VLOOKUP(B44,Plantilla!$A$2:B74,2,FALSE),0)</f>
        <v>0</v>
      </c>
      <c r="O44" s="14">
        <f>IFERROR(VLOOKUP(B44,Plantilla!$A$2:B74,2,FALSE),0)</f>
        <v>0</v>
      </c>
    </row>
    <row r="45" spans="1:15" ht="15.75">
      <c r="A45" s="10" t="s">
        <v>129</v>
      </c>
      <c r="B45" s="15" t="s">
        <v>73</v>
      </c>
      <c r="C45" s="12">
        <f t="shared" si="0"/>
        <v>2831880.4299999997</v>
      </c>
      <c r="D45" s="16"/>
      <c r="E45" s="16">
        <v>1356935.43</v>
      </c>
      <c r="F45" s="13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1474945</v>
      </c>
      <c r="L45" s="14">
        <f>IFERROR(VLOOKUP(B45,Plantilla!$A$2:B75,2,FALSE),0)</f>
        <v>0</v>
      </c>
      <c r="M45" s="14">
        <f>IFERROR(VLOOKUP(B45,Plantilla!$A$2:B75,2,FALSE),0)</f>
        <v>0</v>
      </c>
      <c r="N45" s="14">
        <f>IFERROR(VLOOKUP(B45,Plantilla!$A$2:B75,2,FALSE),0)</f>
        <v>0</v>
      </c>
      <c r="O45" s="14">
        <f>IFERROR(VLOOKUP(B45,Plantilla!$A$2:B75,2,FALSE),0)</f>
        <v>0</v>
      </c>
    </row>
    <row r="46" spans="1:15" ht="15.75">
      <c r="A46" s="10" t="s">
        <v>129</v>
      </c>
      <c r="B46" s="15" t="s">
        <v>74</v>
      </c>
      <c r="C46" s="12">
        <f t="shared" si="0"/>
        <v>2831880.4299999997</v>
      </c>
      <c r="D46" s="16"/>
      <c r="E46" s="16">
        <v>1356935.43</v>
      </c>
      <c r="F46" s="13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1474945</v>
      </c>
      <c r="L46" s="14">
        <f>IFERROR(VLOOKUP(B46,Plantilla!$A$2:B76,2,FALSE),0)</f>
        <v>0</v>
      </c>
      <c r="M46" s="14">
        <f>IFERROR(VLOOKUP(B46,Plantilla!$A$2:B76,2,FALSE),0)</f>
        <v>0</v>
      </c>
      <c r="N46" s="14">
        <f>IFERROR(VLOOKUP(B46,Plantilla!$A$2:B76,2,FALSE),0)</f>
        <v>0</v>
      </c>
      <c r="O46" s="14">
        <f>IFERROR(VLOOKUP(B46,Plantilla!$A$2:B76,2,FALSE),0)</f>
        <v>0</v>
      </c>
    </row>
    <row r="47" spans="1:15">
      <c r="G47" s="17"/>
      <c r="H47" s="17"/>
    </row>
    <row r="48" spans="1:15">
      <c r="G48" s="17"/>
      <c r="H48" s="1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2"/>
  <sheetViews>
    <sheetView workbookViewId="0">
      <selection activeCell="A2" sqref="A2:B42"/>
    </sheetView>
  </sheetViews>
  <sheetFormatPr baseColWidth="10" defaultColWidth="9" defaultRowHeight="15"/>
  <cols>
    <col min="1" max="1" width="78.85546875" customWidth="1"/>
    <col min="2" max="2" width="24.28515625" style="22" customWidth="1"/>
  </cols>
  <sheetData>
    <row r="1" spans="1:2" ht="23.25">
      <c r="A1" s="2" t="s">
        <v>117</v>
      </c>
      <c r="B1" s="3" t="s">
        <v>130</v>
      </c>
    </row>
    <row r="2" spans="1:2">
      <c r="A2" s="59"/>
      <c r="B2" s="65"/>
    </row>
    <row r="3" spans="1:2">
      <c r="A3" s="59"/>
      <c r="B3" s="65"/>
    </row>
    <row r="4" spans="1:2">
      <c r="A4" s="60"/>
      <c r="B4" s="65"/>
    </row>
    <row r="5" spans="1:2">
      <c r="A5" s="61"/>
      <c r="B5" s="65"/>
    </row>
    <row r="6" spans="1:2">
      <c r="A6" s="62"/>
      <c r="B6" s="65"/>
    </row>
    <row r="7" spans="1:2" s="1" customFormat="1">
      <c r="A7" s="63"/>
      <c r="B7" s="65"/>
    </row>
    <row r="8" spans="1:2">
      <c r="A8" s="64"/>
      <c r="B8" s="65"/>
    </row>
    <row r="9" spans="1:2">
      <c r="A9" s="64"/>
      <c r="B9" s="65"/>
    </row>
    <row r="10" spans="1:2">
      <c r="A10" s="64"/>
      <c r="B10" s="65"/>
    </row>
    <row r="11" spans="1:2" s="1" customFormat="1">
      <c r="A11" s="64"/>
      <c r="B11" s="65"/>
    </row>
    <row r="12" spans="1:2">
      <c r="A12" s="63"/>
      <c r="B12" s="65"/>
    </row>
    <row r="13" spans="1:2">
      <c r="A13" s="64"/>
      <c r="B13" s="65"/>
    </row>
    <row r="14" spans="1:2">
      <c r="A14" s="64"/>
      <c r="B14" s="65"/>
    </row>
    <row r="15" spans="1:2">
      <c r="A15" s="64"/>
      <c r="B15" s="65"/>
    </row>
    <row r="16" spans="1:2">
      <c r="A16" s="64"/>
      <c r="B16" s="65"/>
    </row>
    <row r="17" spans="1:2">
      <c r="A17" s="64"/>
      <c r="B17" s="65"/>
    </row>
    <row r="18" spans="1:2">
      <c r="A18" s="64"/>
      <c r="B18" s="65"/>
    </row>
    <row r="19" spans="1:2">
      <c r="A19" s="64"/>
      <c r="B19" s="65"/>
    </row>
    <row r="20" spans="1:2" s="1" customFormat="1">
      <c r="A20" s="64"/>
      <c r="B20" s="65"/>
    </row>
    <row r="21" spans="1:2">
      <c r="A21" s="64"/>
      <c r="B21" s="65"/>
    </row>
    <row r="22" spans="1:2">
      <c r="A22" s="63"/>
      <c r="B22" s="65"/>
    </row>
    <row r="23" spans="1:2">
      <c r="A23" s="64"/>
      <c r="B23" s="65"/>
    </row>
    <row r="24" spans="1:2">
      <c r="A24" s="64"/>
      <c r="B24" s="65"/>
    </row>
    <row r="25" spans="1:2">
      <c r="A25" s="64"/>
      <c r="B25" s="65"/>
    </row>
    <row r="26" spans="1:2">
      <c r="A26" s="64"/>
      <c r="B26" s="65"/>
    </row>
    <row r="27" spans="1:2" s="1" customFormat="1">
      <c r="A27" s="64"/>
      <c r="B27" s="65"/>
    </row>
    <row r="28" spans="1:2">
      <c r="A28" s="64"/>
      <c r="B28" s="65"/>
    </row>
    <row r="29" spans="1:2" s="1" customFormat="1">
      <c r="A29" s="64"/>
      <c r="B29" s="65"/>
    </row>
    <row r="30" spans="1:2">
      <c r="A30" s="64"/>
      <c r="B30" s="65"/>
    </row>
    <row r="31" spans="1:2">
      <c r="A31" s="63"/>
      <c r="B31" s="65"/>
    </row>
    <row r="32" spans="1:2">
      <c r="A32" s="64"/>
      <c r="B32" s="65"/>
    </row>
    <row r="33" spans="1:2">
      <c r="A33" s="63"/>
      <c r="B33" s="65"/>
    </row>
    <row r="34" spans="1:2">
      <c r="A34" s="64"/>
      <c r="B34" s="65"/>
    </row>
    <row r="35" spans="1:2">
      <c r="A35" s="64"/>
      <c r="B35" s="65"/>
    </row>
    <row r="36" spans="1:2">
      <c r="A36" s="64"/>
      <c r="B36" s="65"/>
    </row>
    <row r="37" spans="1:2">
      <c r="A37" s="64"/>
      <c r="B37" s="65"/>
    </row>
    <row r="38" spans="1:2">
      <c r="A38" s="64"/>
      <c r="B38" s="65"/>
    </row>
    <row r="39" spans="1:2">
      <c r="A39" s="64"/>
      <c r="B39" s="65"/>
    </row>
    <row r="40" spans="1:2">
      <c r="A40" s="64"/>
      <c r="B40" s="65"/>
    </row>
    <row r="41" spans="1:2">
      <c r="A41" s="63"/>
      <c r="B41" s="65"/>
    </row>
    <row r="42" spans="1:2">
      <c r="A42" s="64"/>
      <c r="B42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2023-09-04T18:50:22Z</cp:lastPrinted>
  <dcterms:created xsi:type="dcterms:W3CDTF">2021-12-09T15:04:00Z</dcterms:created>
  <dcterms:modified xsi:type="dcterms:W3CDTF">2023-09-18T13:52:20Z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