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15"/>
  </bookViews>
  <sheets>
    <sheet name="P3 Ejecucion " sheetId="1" r:id="rId1"/>
    <sheet name="Datos Abierto" sheetId="2" r:id="rId2"/>
    <sheet name="Plantilla" sheetId="3" state="hidden" r:id="rId3"/>
  </sheets>
  <definedNames>
    <definedName name="_xlnm.Print_Area" localSheetId="1">'Datos Abierto'!$A$1:$O$46</definedName>
    <definedName name="_xlnm.Print_Area" localSheetId="0">'P3 Ejecucion '!$A$1:$R$100</definedName>
    <definedName name="_xlnm.Print_Titles" localSheetId="0">'P3 Ejecucion '!$1:$9</definedName>
  </definedNames>
  <calcPr calcId="144525"/>
</workbook>
</file>

<file path=xl/sharedStrings.xml><?xml version="1.0" encoding="utf-8"?>
<sst xmlns="http://schemas.openxmlformats.org/spreadsheetml/2006/main" count="222" uniqueCount="132">
  <si>
    <t>Ministerio de Educación Superior, Ciencia y Tecnología</t>
  </si>
  <si>
    <t>Instituto Tecnológico de Las Américas</t>
  </si>
  <si>
    <t>Año 2023</t>
  </si>
  <si>
    <t xml:space="preserve">Ejecución de Gasto y Aplicaciones financieras </t>
  </si>
  <si>
    <t>En RD$</t>
  </si>
  <si>
    <t>DETALLE</t>
  </si>
  <si>
    <t>Presupuesto Aprobado</t>
  </si>
  <si>
    <t>Presupuesto Modificado</t>
  </si>
  <si>
    <t xml:space="preserve">Enero </t>
  </si>
  <si>
    <t>Febrero</t>
  </si>
  <si>
    <t>Marzo</t>
  </si>
  <si>
    <t>Abril</t>
  </si>
  <si>
    <t>Mayo</t>
  </si>
  <si>
    <t>Junio</t>
  </si>
  <si>
    <t>Julio</t>
  </si>
  <si>
    <t xml:space="preserve">Agosto </t>
  </si>
  <si>
    <t>Septiembre</t>
  </si>
  <si>
    <t>Octubre</t>
  </si>
  <si>
    <t xml:space="preserve">Noviembre </t>
  </si>
  <si>
    <t>Diciembre</t>
  </si>
  <si>
    <t xml:space="preserve">Total </t>
  </si>
  <si>
    <t>2-GASTOS</t>
  </si>
  <si>
    <t>2.1-REMUNERACIONES Y CONTRIBUCIONES</t>
  </si>
  <si>
    <t>2.1.1-REMUNERACIONES</t>
  </si>
  <si>
    <t>2.1.2-SOBRESUELDOS</t>
  </si>
  <si>
    <t>2.1.3-DIETAS Y GASTOS DE REPRESENTACIÓN</t>
  </si>
  <si>
    <t>2.1.4-GRATIFICACIONES Y BONIFICACIONES</t>
  </si>
  <si>
    <t>2.1.5-CONTRIBUCIONES A LA SEGURIDAD SOCIAL</t>
  </si>
  <si>
    <t>2.2-CONTRATACIÓN DE SERVICIOS</t>
  </si>
  <si>
    <t>2.2.1-SERVICIOS BÁSICOS</t>
  </si>
  <si>
    <t>2.2.2-PUBLICIDAD, IMPRESIÓN Y ENCUADERNACIÓN</t>
  </si>
  <si>
    <t>2.2.3-VIÁTICOS</t>
  </si>
  <si>
    <t>2.2.4-TRANSPORTE Y ALMACENAJE</t>
  </si>
  <si>
    <t>2.2.5-ALQUILERES Y RENTAS</t>
  </si>
  <si>
    <t>2.2.6-SEGUROS</t>
  </si>
  <si>
    <t>2.2.7-SERVICIOS DE CONSERVACIÓN, REPARACIONES MENORES E INSTALACIONES TEMPORALES</t>
  </si>
  <si>
    <t>2.2.8-OTROS SERVICIOS NO INCLUIDOS EN CONCEPTOS ANTERIORES</t>
  </si>
  <si>
    <t>2.2.9-OTRAS CONTRATACIONES DE SERVICIOS</t>
  </si>
  <si>
    <t>2.3-MATERIALES Y SUMINISTROS</t>
  </si>
  <si>
    <t>2.3.1-ALIMENTOS Y PRODUCTOS AGROFORESTALES</t>
  </si>
  <si>
    <t>2.3.2-TEXTILES Y VESTUARIOS</t>
  </si>
  <si>
    <t>2.3.3-PAPEL, CARTÓN E IMPRESOS</t>
  </si>
  <si>
    <t>2.3.4-PRODUCTOS FARMACÉUTICOS</t>
  </si>
  <si>
    <t>2.3.5-CUERO, CAUCHO Y PLÁSTICO</t>
  </si>
  <si>
    <t>2.3.6-PRODUCTOS DE MINERALES, METÁLICOS Y NO METÁLICOS</t>
  </si>
  <si>
    <t>2.3.7-  COMBUSTIBLES, LUBRICANTES, PRODUCTOS QUÍMICOS Y CONEXOS</t>
  </si>
  <si>
    <t>2.3.8-GASTOS QUE SE ASIGNARÁN DURANTE EL EJERCICIO (ART. 32 Y 33 LEY 423-06)</t>
  </si>
  <si>
    <t>2.3.9-PRODUCTOS Y ÚTILES VARIOS</t>
  </si>
  <si>
    <t>2.4-TRANSFERENCIAS CORRIENTES</t>
  </si>
  <si>
    <t>2.4.1-TRANSFERENCIAS CORRIENTES AL SECTOR PRIVADO</t>
  </si>
  <si>
    <t>2.4.2-TRANSFERENCIAS CORRIENTES AL  GOBIERNO GENERAL NACIONAL</t>
  </si>
  <si>
    <t>2.4.3-TRANSFERENCIAS CORRIENTES A GOBIERNOS GENERALES LOCALES</t>
  </si>
  <si>
    <t>2.4.4-TRANSFERENCIAS CORRIENTES A EMPRESAS PÚBLICAS NO FINANCIERAS</t>
  </si>
  <si>
    <t>2.4.5-TRANSFERENCIAS CORRIENTES A INSTITUCIONES PÚBLICAS FINANCIERAS</t>
  </si>
  <si>
    <t>2.4.6-SUBVENCIONES</t>
  </si>
  <si>
    <t>2.4.7-TRANSFERENCIAS CORRIENTES AL SECTOR EXTERNO</t>
  </si>
  <si>
    <t>2.4.9-TRANSFERENCIAS CORRIENTES A OTRAS INSTITUCIONES PÚBLICAS</t>
  </si>
  <si>
    <t>2.5-TRANSFERENCIAS DE CAPITAL</t>
  </si>
  <si>
    <t>2.5.1-TRANSFERENCIAS DE CAPITAL AL SECTOR PRIVADO</t>
  </si>
  <si>
    <t>2.5.2-TRANSFERENCIAS DE CAPITAL AL GOBIERNO GENERAL  NACIONAL</t>
  </si>
  <si>
    <t>2.5.3-TRANSFERENCIAS DE CAPITAL A GOBIERNOS GENERALES LOCALES</t>
  </si>
  <si>
    <t>2.5.4-TRANSFERENCIAS DE CAPITAL  A EMPRESAS PÚBLICAS NO FINANCIERAS</t>
  </si>
  <si>
    <t>2.5.6-TRANSFERENCIAS DE CAPITAL AL SECTOR EXTERNO</t>
  </si>
  <si>
    <t>2.5.9-TRANSFERENCIAS DE CAPITAL A OTRAS INSTITUCIONES PÚBLICAS</t>
  </si>
  <si>
    <t>2.6-BIENES MUEBLES, INMUEBLES E INTANGIBLES</t>
  </si>
  <si>
    <t>2.6.1-MOBILIARIO Y EQUIPO</t>
  </si>
  <si>
    <t>2.6.2-MOBILIARIO Y EQUIPO DE AUDIO, AUDIOVISUAL, RECREATIVO Y EDUCACIONAL</t>
  </si>
  <si>
    <t>2.6.3-EQUIPO E INSTRUMENTAL, CIENTÍFICO Y LABORATORIO</t>
  </si>
  <si>
    <t>2.6.4-VEHÍCULOS Y EQUIPO DE TRANSPORTE, TRACCIÓN Y ELEVACIÓN</t>
  </si>
  <si>
    <t>2.6.5-MAQUINARIA, OTROS EQUIPOS Y HERRAMIENTAS</t>
  </si>
  <si>
    <t>2.6.6-EQUIPOS DE DEFENSA Y SEGURIDAD</t>
  </si>
  <si>
    <t>2.6.7-ACTIVOS BIOLÓGICOS</t>
  </si>
  <si>
    <t>2.6.8-BIENES INTANGIBLES</t>
  </si>
  <si>
    <t>2.6.9-EDIFICIOS, ESTRUCTURAS, TIERRAS, TERRENOS Y OBJETOS DE VALOR</t>
  </si>
  <si>
    <t>2.7-OBRAS</t>
  </si>
  <si>
    <t>2.7.1-OBRAS EN EDIFICACIONES</t>
  </si>
  <si>
    <t>2.7.2-INFRAESTRUCTURA</t>
  </si>
  <si>
    <t>2.7.3-CONSTRUCCIONES EN BIENES CONCESIONADOS</t>
  </si>
  <si>
    <t>2.7.4-GASTOS QUE SE ASIGNARÁN DURANTE EL EJERCICIO PARA INVERSIÓN (ART. 32 Y 33 LEY 423-06)</t>
  </si>
  <si>
    <t>2.8-ADQUISICION DE ACTIVOS FINANCIEROS CON FINES DE POLÍTICA</t>
  </si>
  <si>
    <t>2.8.1-CONCESIÓN DE PRESTAMOS</t>
  </si>
  <si>
    <t>2.8.2-ADQUISICIÓN DE TÍTULOS VALORES REPRESENTATIVOS DE DEUDA</t>
  </si>
  <si>
    <t>2.9-GASTOS FINANCIEROS</t>
  </si>
  <si>
    <t>2.9.1-INTERESES DE LA DEUDA PÚBLICA INTERNA</t>
  </si>
  <si>
    <t>2.9.2-INTERESES DE LA DEUDA PUBLICA EXTERNA</t>
  </si>
  <si>
    <t>2.9.4-COMISIONES Y OTROS GASTOS BANCARIOS DE LA DEUDA PÚBLICA</t>
  </si>
  <si>
    <t>4-APLICACIONES FINANCIERAS</t>
  </si>
  <si>
    <t>4.1-INCREMENTO DE ACTIVOS FINANCIEROS</t>
  </si>
  <si>
    <t>4.1.1-INCREMENTO DE ACTIVOS FINANCIEROS CORRIENTES</t>
  </si>
  <si>
    <t>4.1.2-INCREMENTO DE ACTIVOS FINANCIEROS NO CORRIENTES</t>
  </si>
  <si>
    <t>4.2-DISMINUCIÓN DE PASIVOS</t>
  </si>
  <si>
    <t>4.2.1-DISMINUCIÓN DE PASIVOS CORRIENTES</t>
  </si>
  <si>
    <t>4.2.2-DISMINUCIÓN DE PASIVOS NO CORRIENTES</t>
  </si>
  <si>
    <t>4.3-DISMINUCIÓN DE FONDOS DE TERCEROS</t>
  </si>
  <si>
    <t>4.3.5-DISMINUCIÓN DEPÓSITOS FONDOS DE TERCEROS</t>
  </si>
  <si>
    <t>Total general</t>
  </si>
  <si>
    <t>Notas:</t>
  </si>
  <si>
    <t xml:space="preserve">1. Gasto devengado. </t>
  </si>
  <si>
    <t xml:space="preserve">2. Se presenta el gasto por mes; cada mes se debe actualizar el gasto devengado de los meses anteriores. </t>
  </si>
  <si>
    <t xml:space="preserve">3. Se presenta la clasificación objetal del gasto al nivel de cuenta. </t>
  </si>
  <si>
    <t>4. Fecha de imputación: último día del mes analizado</t>
  </si>
  <si>
    <t>5. Fecha de registro: el día 10 del mes siguiente al mes analizado</t>
  </si>
  <si>
    <t>6. Fuente SIGEF</t>
  </si>
  <si>
    <t>Elaborado por:  Minerba Iliana Martínez G.</t>
  </si>
  <si>
    <t>Encargada de Planificación y Desarrollo</t>
  </si>
  <si>
    <t>2023/01-Enero</t>
  </si>
  <si>
    <t>2023/02-Febrero</t>
  </si>
  <si>
    <t>2023/03-Marzo</t>
  </si>
  <si>
    <t>2023/04-Abril</t>
  </si>
  <si>
    <t>2023/05-Mayo</t>
  </si>
  <si>
    <t>2023/06-Junio</t>
  </si>
  <si>
    <t>2023/07-Julio</t>
  </si>
  <si>
    <t>2023/08-Agosto</t>
  </si>
  <si>
    <t>2023/09-Septiembre</t>
  </si>
  <si>
    <t>2023/10-Octubre</t>
  </si>
  <si>
    <t>2023/11-Noviembre</t>
  </si>
  <si>
    <t>2023/12-Diciembre</t>
  </si>
  <si>
    <t>Tipo</t>
  </si>
  <si>
    <t>Agrupaciones</t>
  </si>
  <si>
    <t>Devengado Aprobado</t>
  </si>
  <si>
    <t/>
  </si>
  <si>
    <t>Total General</t>
  </si>
  <si>
    <t>Capí­tulo</t>
  </si>
  <si>
    <t>0219-MINISTERIO DE EDUCACIÓN SUPERIOR CIENCIA Y TECNOLOGÍA</t>
  </si>
  <si>
    <t>SubCapitulo</t>
  </si>
  <si>
    <t>01-MINISTERIO DE EDUCACION SUPERIOR CIENCIA Y TECNOLOGIA</t>
  </si>
  <si>
    <t>Unidad Ejecutora</t>
  </si>
  <si>
    <t>0002-INSTITUTO TECNOLÓGICO DE LAS AMÉRICAS</t>
  </si>
  <si>
    <t>Ref CCP Tipo</t>
  </si>
  <si>
    <t>Ref CCP Concepto</t>
  </si>
  <si>
    <t>Ref CCP Cuenta</t>
  </si>
  <si>
    <t>Monto</t>
  </si>
</sst>
</file>

<file path=xl/styles.xml><?xml version="1.0" encoding="utf-8"?>
<styleSheet xmlns="http://schemas.openxmlformats.org/spreadsheetml/2006/main">
  <numFmts count="6">
    <numFmt numFmtId="44" formatCode="_(&quot;$&quot;* #,##0.00_);_(&quot;$&quot;* \(#,##0.00\);_(&quot;$&quot;* &quot;-&quot;??_);_(@_)"/>
    <numFmt numFmtId="176" formatCode="_ * #,##0_ ;_ * \-#,##0_ ;_ * &quot;-&quot;_ ;_ @_ "/>
    <numFmt numFmtId="43" formatCode="_(* #,##0.00_);_(* \(#,##0.00\);_(* &quot;-&quot;??_);_(@_)"/>
    <numFmt numFmtId="42" formatCode="_(&quot;$&quot;* #,##0_);_(&quot;$&quot;* \(#,##0\);_(&quot;$&quot;* &quot;-&quot;_);_(@_)"/>
    <numFmt numFmtId="177" formatCode="_-* #,##0.00_-;\-* #,##0.00_-;_-* &quot;-&quot;??_-;_-@_-"/>
    <numFmt numFmtId="178" formatCode="_(* #,##0.0_);_(* \(#,##0.0\);_(* &quot;-&quot;??_);_(@_)"/>
  </numFmts>
  <fonts count="37">
    <font>
      <sz val="11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b/>
      <sz val="18"/>
      <color theme="0"/>
      <name val="Calibri"/>
      <charset val="134"/>
    </font>
    <font>
      <sz val="9"/>
      <color indexed="8"/>
      <name val="Calibri"/>
      <charset val="134"/>
    </font>
    <font>
      <b/>
      <sz val="12"/>
      <color indexed="8"/>
      <name val="Calibri"/>
      <charset val="134"/>
    </font>
    <font>
      <b/>
      <sz val="9"/>
      <color indexed="8"/>
      <name val="Calibri"/>
      <charset val="134"/>
    </font>
    <font>
      <sz val="9"/>
      <color indexed="8"/>
      <name val="Calibri"/>
      <charset val="134"/>
    </font>
    <font>
      <sz val="22"/>
      <color rgb="FF000000"/>
      <name val="Calibri"/>
      <charset val="134"/>
      <scheme val="minor"/>
    </font>
    <font>
      <sz val="16"/>
      <color rgb="FF000000"/>
      <name val="Calibri"/>
      <charset val="134"/>
      <scheme val="minor"/>
    </font>
    <font>
      <sz val="12"/>
      <color theme="1"/>
      <name val="Calibri"/>
      <charset val="134"/>
      <scheme val="minor"/>
    </font>
    <font>
      <sz val="12"/>
      <color rgb="FF000000"/>
      <name val="Calibri"/>
      <charset val="134"/>
      <scheme val="minor"/>
    </font>
    <font>
      <b/>
      <sz val="11"/>
      <color theme="0"/>
      <name val="Calibri"/>
      <charset val="134"/>
      <scheme val="minor"/>
    </font>
    <font>
      <b/>
      <sz val="14"/>
      <color theme="1"/>
      <name val="Calibri"/>
      <charset val="134"/>
      <scheme val="minor"/>
    </font>
    <font>
      <sz val="9"/>
      <color indexed="8"/>
      <name val="Arial"/>
      <charset val="134"/>
    </font>
    <font>
      <sz val="10"/>
      <name val="Calibri"/>
      <charset val="134"/>
      <scheme val="minor"/>
    </font>
    <font>
      <b/>
      <sz val="11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theme="1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sz val="10"/>
      <name val="Arial"/>
      <charset val="134"/>
    </font>
    <font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FF00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FA7D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4" tint="-0.249977111117893"/>
        <bgColor theme="4" tint="0.79998168889431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4" tint="0.399975585192419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4" tint="0.399975585192419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21" fillId="0" borderId="9" applyNumberFormat="0" applyFill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176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/>
    <xf numFmtId="9" fontId="18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7" borderId="8" applyNumberFormat="0" applyAlignment="0" applyProtection="0">
      <alignment vertical="center"/>
    </xf>
    <xf numFmtId="0" fontId="18" fillId="12" borderId="13" applyNumberFormat="0" applyFont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13" borderId="7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22" fillId="8" borderId="10" applyNumberFormat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6" fillId="36" borderId="0" applyNumberFormat="0" applyBorder="0" applyAlignment="0" applyProtection="0">
      <alignment vertical="center"/>
    </xf>
    <xf numFmtId="0" fontId="35" fillId="35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35" fillId="37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25" fillId="0" borderId="0" applyNumberFormat="0" applyFont="0" applyFill="0" applyBorder="0" applyProtection="0">
      <alignment wrapText="1"/>
    </xf>
  </cellStyleXfs>
  <cellXfs count="81">
    <xf numFmtId="0" fontId="0" fillId="0" borderId="0" xfId="0"/>
    <xf numFmtId="0" fontId="1" fillId="0" borderId="0" xfId="0" applyFont="1"/>
    <xf numFmtId="49" fontId="2" fillId="2" borderId="1" xfId="0" applyNumberFormat="1" applyFont="1" applyFill="1" applyBorder="1" applyAlignment="1">
      <alignment horizontal="center" vertical="center"/>
    </xf>
    <xf numFmtId="43" fontId="2" fillId="2" borderId="1" xfId="6" applyFont="1" applyFill="1" applyBorder="1" applyAlignment="1">
      <alignment horizontal="center" vertical="center"/>
    </xf>
    <xf numFmtId="49" fontId="3" fillId="0" borderId="0" xfId="0" applyNumberFormat="1" applyFont="1" applyFill="1" applyAlignment="1">
      <alignment horizontal="left"/>
    </xf>
    <xf numFmtId="43" fontId="3" fillId="0" borderId="0" xfId="6" applyFont="1" applyFill="1" applyAlignment="1">
      <alignment horizontal="right"/>
    </xf>
    <xf numFmtId="49" fontId="3" fillId="0" borderId="0" xfId="0" applyNumberFormat="1" applyFont="1" applyFill="1" applyAlignment="1">
      <alignment horizontal="left" indent="1"/>
    </xf>
    <xf numFmtId="49" fontId="3" fillId="0" borderId="0" xfId="0" applyNumberFormat="1" applyFont="1" applyFill="1" applyAlignment="1">
      <alignment horizontal="left" indent="2"/>
    </xf>
    <xf numFmtId="49" fontId="3" fillId="0" borderId="0" xfId="0" applyNumberFormat="1" applyFont="1" applyFill="1" applyAlignment="1">
      <alignment horizontal="left" indent="3"/>
    </xf>
    <xf numFmtId="49" fontId="3" fillId="0" borderId="0" xfId="0" applyNumberFormat="1" applyFont="1" applyFill="1" applyAlignment="1">
      <alignment horizontal="left" indent="4"/>
    </xf>
    <xf numFmtId="49" fontId="3" fillId="0" borderId="0" xfId="0" applyNumberFormat="1" applyFont="1" applyFill="1" applyAlignment="1">
      <alignment horizontal="left" indent="5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43" fontId="0" fillId="0" borderId="0" xfId="6" applyFont="1" applyAlignment="1">
      <alignment vertical="center" wrapText="1"/>
    </xf>
    <xf numFmtId="43" fontId="4" fillId="3" borderId="1" xfId="6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left" vertical="center"/>
    </xf>
    <xf numFmtId="49" fontId="5" fillId="0" borderId="1" xfId="0" applyNumberFormat="1" applyFont="1" applyBorder="1" applyAlignment="1">
      <alignment horizontal="left" vertical="center" wrapText="1"/>
    </xf>
    <xf numFmtId="43" fontId="5" fillId="0" borderId="1" xfId="6" applyFont="1" applyBorder="1" applyAlignment="1">
      <alignment horizontal="right" vertical="center" wrapText="1"/>
    </xf>
    <xf numFmtId="43" fontId="5" fillId="0" borderId="1" xfId="6" applyFont="1" applyBorder="1" applyAlignment="1">
      <alignment horizontal="right" vertical="center"/>
    </xf>
    <xf numFmtId="43" fontId="5" fillId="0" borderId="1" xfId="6" applyFont="1" applyFill="1" applyBorder="1" applyAlignment="1">
      <alignment horizontal="right" vertical="center"/>
    </xf>
    <xf numFmtId="49" fontId="6" fillId="0" borderId="1" xfId="0" applyNumberFormat="1" applyFont="1" applyBorder="1" applyAlignment="1">
      <alignment horizontal="left" vertical="center" wrapText="1"/>
    </xf>
    <xf numFmtId="43" fontId="6" fillId="0" borderId="1" xfId="6" applyFont="1" applyBorder="1" applyAlignment="1">
      <alignment horizontal="right" vertical="center" wrapText="1"/>
    </xf>
    <xf numFmtId="43" fontId="6" fillId="0" borderId="1" xfId="6" applyFont="1" applyBorder="1" applyAlignment="1">
      <alignment horizontal="right" vertical="center"/>
    </xf>
    <xf numFmtId="0" fontId="0" fillId="0" borderId="0" xfId="0" applyAlignment="1" applyProtection="1">
      <alignment vertical="center"/>
      <protection hidden="1"/>
    </xf>
    <xf numFmtId="0" fontId="1" fillId="0" borderId="0" xfId="0" applyFont="1" applyAlignment="1" applyProtection="1">
      <alignment vertical="center"/>
      <protection hidden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43" fontId="0" fillId="0" borderId="0" xfId="6" applyFont="1"/>
    <xf numFmtId="0" fontId="7" fillId="0" borderId="2" xfId="0" applyFont="1" applyBorder="1" applyAlignment="1">
      <alignment horizontal="center" vertical="center" wrapText="1" readingOrder="1"/>
    </xf>
    <xf numFmtId="0" fontId="7" fillId="0" borderId="0" xfId="0" applyFont="1" applyAlignment="1">
      <alignment horizontal="center" vertical="center" wrapText="1" readingOrder="1"/>
    </xf>
    <xf numFmtId="0" fontId="8" fillId="0" borderId="2" xfId="0" applyFont="1" applyBorder="1" applyAlignment="1">
      <alignment horizontal="center" vertical="top" wrapText="1" readingOrder="1"/>
    </xf>
    <xf numFmtId="0" fontId="8" fillId="0" borderId="0" xfId="0" applyFont="1" applyAlignment="1">
      <alignment horizontal="center" vertical="top" wrapText="1" readingOrder="1"/>
    </xf>
    <xf numFmtId="0" fontId="9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vertical="top" wrapText="1" readingOrder="1"/>
    </xf>
    <xf numFmtId="0" fontId="10" fillId="0" borderId="0" xfId="0" applyFont="1" applyAlignment="1">
      <alignment horizontal="center" vertical="top" wrapText="1" readingOrder="1"/>
    </xf>
    <xf numFmtId="177" fontId="0" fillId="0" borderId="0" xfId="0" applyNumberFormat="1"/>
    <xf numFmtId="0" fontId="11" fillId="4" borderId="3" xfId="0" applyFont="1" applyFill="1" applyBorder="1" applyAlignment="1">
      <alignment horizontal="center" vertical="center" wrapText="1"/>
    </xf>
    <xf numFmtId="43" fontId="11" fillId="4" borderId="3" xfId="6" applyFont="1" applyFill="1" applyBorder="1" applyAlignment="1">
      <alignment horizontal="center" vertical="center" wrapText="1"/>
    </xf>
    <xf numFmtId="0" fontId="11" fillId="5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 applyProtection="1">
      <alignment horizontal="left" vertical="center"/>
      <protection hidden="1"/>
    </xf>
    <xf numFmtId="43" fontId="1" fillId="0" borderId="4" xfId="6" applyFont="1" applyBorder="1" applyAlignment="1" applyProtection="1">
      <alignment vertical="center"/>
      <protection hidden="1"/>
    </xf>
    <xf numFmtId="0" fontId="1" fillId="0" borderId="0" xfId="0" applyFont="1" applyAlignment="1" applyProtection="1">
      <alignment horizontal="left" vertical="center"/>
      <protection hidden="1"/>
    </xf>
    <xf numFmtId="43" fontId="1" fillId="0" borderId="0" xfId="6" applyFont="1" applyAlignment="1" applyProtection="1">
      <alignment vertical="center"/>
      <protection hidden="1"/>
    </xf>
    <xf numFmtId="0" fontId="0" fillId="0" borderId="0" xfId="0" applyAlignment="1">
      <alignment horizontal="left" vertical="center"/>
    </xf>
    <xf numFmtId="43" fontId="0" fillId="0" borderId="0" xfId="6" applyFont="1" applyAlignment="1">
      <alignment horizontal="left" vertical="center"/>
    </xf>
    <xf numFmtId="43" fontId="0" fillId="0" borderId="0" xfId="6" applyNumberFormat="1" applyFont="1" applyAlignment="1">
      <alignment horizontal="left" vertical="center"/>
    </xf>
    <xf numFmtId="43" fontId="0" fillId="0" borderId="0" xfId="6" applyFont="1" applyAlignment="1">
      <alignment vertical="center"/>
    </xf>
    <xf numFmtId="4" fontId="0" fillId="0" borderId="0" xfId="0" applyNumberFormat="1" applyAlignment="1">
      <alignment vertical="center"/>
    </xf>
    <xf numFmtId="0" fontId="1" fillId="0" borderId="0" xfId="0" applyFont="1" applyAlignment="1">
      <alignment horizontal="left" vertical="center"/>
    </xf>
    <xf numFmtId="43" fontId="1" fillId="0" borderId="0" xfId="6" applyFont="1" applyAlignment="1">
      <alignment vertical="center"/>
    </xf>
    <xf numFmtId="43" fontId="1" fillId="0" borderId="0" xfId="6" applyFont="1" applyAlignment="1">
      <alignment horizontal="left" vertical="center"/>
    </xf>
    <xf numFmtId="43" fontId="0" fillId="0" borderId="0" xfId="0" applyNumberFormat="1"/>
    <xf numFmtId="0" fontId="11" fillId="5" borderId="5" xfId="0" applyFont="1" applyFill="1" applyBorder="1" applyAlignment="1">
      <alignment horizontal="center" vertical="center" wrapText="1"/>
    </xf>
    <xf numFmtId="43" fontId="1" fillId="0" borderId="4" xfId="0" applyNumberFormat="1" applyFont="1" applyBorder="1" applyAlignment="1" applyProtection="1">
      <alignment vertical="center"/>
      <protection hidden="1"/>
    </xf>
    <xf numFmtId="43" fontId="1" fillId="0" borderId="0" xfId="0" applyNumberFormat="1" applyFont="1" applyAlignment="1" applyProtection="1">
      <alignment vertical="center"/>
      <protection hidden="1"/>
    </xf>
    <xf numFmtId="43" fontId="0" fillId="0" borderId="0" xfId="0" applyNumberFormat="1" applyFont="1" applyAlignment="1">
      <alignment vertical="center"/>
    </xf>
    <xf numFmtId="0" fontId="0" fillId="0" borderId="0" xfId="0" applyAlignment="1">
      <alignment horizontal="left" vertical="center" wrapText="1"/>
    </xf>
    <xf numFmtId="43" fontId="0" fillId="0" borderId="0" xfId="6" applyFont="1" applyFill="1" applyAlignment="1">
      <alignment horizontal="left" vertical="center"/>
    </xf>
    <xf numFmtId="43" fontId="0" fillId="0" borderId="0" xfId="6" applyFont="1" applyFill="1" applyAlignment="1">
      <alignment vertical="center"/>
    </xf>
    <xf numFmtId="0" fontId="1" fillId="0" borderId="4" xfId="0" applyFont="1" applyBorder="1" applyAlignment="1">
      <alignment horizontal="left" vertical="center"/>
    </xf>
    <xf numFmtId="43" fontId="1" fillId="0" borderId="4" xfId="6" applyFont="1" applyFill="1" applyBorder="1" applyAlignment="1">
      <alignment horizontal="left" vertical="center"/>
    </xf>
    <xf numFmtId="43" fontId="1" fillId="0" borderId="4" xfId="6" applyFont="1" applyFill="1" applyBorder="1" applyAlignment="1">
      <alignment vertical="center"/>
    </xf>
    <xf numFmtId="0" fontId="11" fillId="4" borderId="6" xfId="0" applyFont="1" applyFill="1" applyBorder="1" applyAlignment="1">
      <alignment vertical="center"/>
    </xf>
    <xf numFmtId="43" fontId="11" fillId="4" borderId="6" xfId="6" applyFont="1" applyFill="1" applyBorder="1" applyAlignment="1">
      <alignment vertical="center"/>
    </xf>
    <xf numFmtId="0" fontId="12" fillId="6" borderId="0" xfId="0" applyFont="1" applyFill="1" applyAlignment="1">
      <alignment vertical="center"/>
    </xf>
    <xf numFmtId="43" fontId="12" fillId="6" borderId="0" xfId="6" applyFont="1" applyFill="1" applyAlignment="1">
      <alignment vertical="center"/>
    </xf>
    <xf numFmtId="4" fontId="0" fillId="0" borderId="0" xfId="0" applyNumberFormat="1"/>
    <xf numFmtId="43" fontId="13" fillId="6" borderId="0" xfId="0" applyNumberFormat="1" applyFont="1" applyFill="1" applyAlignment="1">
      <alignment horizontal="right" vertical="center"/>
    </xf>
    <xf numFmtId="0" fontId="14" fillId="6" borderId="0" xfId="0" applyFont="1" applyFill="1" applyAlignment="1">
      <alignment horizontal="left" vertical="center"/>
    </xf>
    <xf numFmtId="43" fontId="14" fillId="6" borderId="0" xfId="6" applyFont="1" applyFill="1" applyAlignment="1">
      <alignment horizontal="left" vertical="center"/>
    </xf>
    <xf numFmtId="43" fontId="0" fillId="6" borderId="0" xfId="6" applyFont="1" applyFill="1" applyAlignment="1">
      <alignment horizontal="center" vertical="center"/>
    </xf>
    <xf numFmtId="0" fontId="14" fillId="0" borderId="0" xfId="0" applyFont="1" applyAlignment="1">
      <alignment horizontal="left" vertical="center"/>
    </xf>
    <xf numFmtId="43" fontId="14" fillId="0" borderId="0" xfId="6" applyFont="1" applyFill="1" applyAlignment="1">
      <alignment horizontal="left" vertical="center"/>
    </xf>
    <xf numFmtId="43" fontId="0" fillId="0" borderId="0" xfId="6" applyFont="1" applyFill="1" applyAlignment="1">
      <alignment horizontal="center" vertical="center"/>
    </xf>
    <xf numFmtId="0" fontId="15" fillId="0" borderId="0" xfId="49" applyFont="1" applyFill="1" applyBorder="1" applyAlignment="1">
      <alignment horizontal="left" vertical="center" wrapText="1"/>
    </xf>
    <xf numFmtId="43" fontId="0" fillId="0" borderId="0" xfId="6" applyFont="1" applyFill="1"/>
    <xf numFmtId="178" fontId="1" fillId="0" borderId="4" xfId="0" applyNumberFormat="1" applyFont="1" applyBorder="1" applyAlignment="1">
      <alignment vertical="center"/>
    </xf>
    <xf numFmtId="43" fontId="11" fillId="4" borderId="6" xfId="0" applyNumberFormat="1" applyFont="1" applyFill="1" applyBorder="1" applyAlignment="1">
      <alignment vertical="center"/>
    </xf>
  </cellXfs>
  <cellStyles count="50">
    <cellStyle name="Normal" xfId="0" builtinId="0"/>
    <cellStyle name="Título 3" xfId="1" builtinId="18"/>
    <cellStyle name="Moneda [0]" xfId="2" builtinId="7"/>
    <cellStyle name="40% - Énfasis1" xfId="3" builtinId="31"/>
    <cellStyle name="Coma [0]" xfId="4" builtinId="6"/>
    <cellStyle name="Moneda" xfId="5" builtinId="4"/>
    <cellStyle name="Coma" xfId="6" builtinId="3"/>
    <cellStyle name="Porcentaje" xfId="7" builtinId="5"/>
    <cellStyle name="Hipervínculo" xfId="8" builtinId="8"/>
    <cellStyle name="Hipervínculo visitado" xfId="9" builtinId="9"/>
    <cellStyle name="Salida" xfId="10" builtinId="21"/>
    <cellStyle name="Nota" xfId="11" builtinId="10"/>
    <cellStyle name="Título 2" xfId="12" builtinId="17"/>
    <cellStyle name="Texto de advertencia" xfId="13" builtinId="11"/>
    <cellStyle name="Título" xfId="14" builtinId="15"/>
    <cellStyle name="Texto explicativo" xfId="15" builtinId="53"/>
    <cellStyle name="Título 1" xfId="16" builtinId="16"/>
    <cellStyle name="Título 4" xfId="17" builtinId="19"/>
    <cellStyle name="Entrada" xfId="18" builtinId="20"/>
    <cellStyle name="Cálculo" xfId="19" builtinId="22"/>
    <cellStyle name="Celda de comprobación" xfId="20" builtinId="23"/>
    <cellStyle name="Celda vinculada" xfId="21" builtinId="24"/>
    <cellStyle name="Total" xfId="22" builtinId="25"/>
    <cellStyle name="Correcto" xfId="23" builtinId="26"/>
    <cellStyle name="40% - Énfasis5" xfId="24" builtinId="47"/>
    <cellStyle name="Incorrecto" xfId="25" builtinId="27"/>
    <cellStyle name="Neutro" xfId="26" builtinId="28"/>
    <cellStyle name="20% - Énfasis5" xfId="27" builtinId="46"/>
    <cellStyle name="Énfasis1" xfId="28" builtinId="29"/>
    <cellStyle name="20% - Énfasis1" xfId="29" builtinId="30"/>
    <cellStyle name="60% - Énfasis1" xfId="30" builtinId="32"/>
    <cellStyle name="20% - Énfasis6" xfId="31" builtinId="50"/>
    <cellStyle name="Énfasis2" xfId="32" builtinId="33"/>
    <cellStyle name="20% - Énfasis2" xfId="33" builtinId="34"/>
    <cellStyle name="40% - Énfasis2" xfId="34" builtinId="35"/>
    <cellStyle name="60% - Énfasis2" xfId="35" builtinId="36"/>
    <cellStyle name="Énfasis3" xfId="36" builtinId="37"/>
    <cellStyle name="20% - Énfasis3" xfId="37" builtinId="38"/>
    <cellStyle name="40% - Énfasis3" xfId="38" builtinId="39"/>
    <cellStyle name="60% - Énfasis3" xfId="39" builtinId="40"/>
    <cellStyle name="Énfasis4" xfId="40" builtinId="41"/>
    <cellStyle name="20% - Énfasis4" xfId="41" builtinId="42"/>
    <cellStyle name="40% - Énfasis4" xfId="42" builtinId="43"/>
    <cellStyle name="60% - Énfasis4" xfId="43" builtinId="44"/>
    <cellStyle name="Énfasis5" xfId="44" builtinId="45"/>
    <cellStyle name="60% - Énfasis5" xfId="45" builtinId="48"/>
    <cellStyle name="Énfasis6" xfId="46" builtinId="49"/>
    <cellStyle name="40% - Énfasis6" xfId="47" builtinId="51"/>
    <cellStyle name="60% - Énfasis6" xfId="48" builtinId="52"/>
    <cellStyle name="Normal_D2006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15</xdr:col>
      <xdr:colOff>647701</xdr:colOff>
      <xdr:row>2</xdr:row>
      <xdr:rowOff>171450</xdr:rowOff>
    </xdr:from>
    <xdr:to>
      <xdr:col>17</xdr:col>
      <xdr:colOff>628650</xdr:colOff>
      <xdr:row>5</xdr:row>
      <xdr:rowOff>38100</xdr:rowOff>
    </xdr:to>
    <xdr:sp>
      <xdr:nvSpPr>
        <xdr:cNvPr id="2" name="CuadroTexto 1"/>
        <xdr:cNvSpPr txBox="1"/>
      </xdr:nvSpPr>
      <xdr:spPr>
        <a:xfrm>
          <a:off x="18849975" y="552450"/>
          <a:ext cx="1943100" cy="6953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</xdr:col>
      <xdr:colOff>349703</xdr:colOff>
      <xdr:row>2</xdr:row>
      <xdr:rowOff>152400</xdr:rowOff>
    </xdr:from>
    <xdr:to>
      <xdr:col>2</xdr:col>
      <xdr:colOff>1988002</xdr:colOff>
      <xdr:row>6</xdr:row>
      <xdr:rowOff>19050</xdr:rowOff>
    </xdr:to>
    <xdr:sp>
      <xdr:nvSpPr>
        <xdr:cNvPr id="3" name="CuadroTexto 2"/>
        <xdr:cNvSpPr txBox="1"/>
      </xdr:nvSpPr>
      <xdr:spPr>
        <a:xfrm>
          <a:off x="844550" y="533400"/>
          <a:ext cx="1638300" cy="8953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2</xdr:col>
      <xdr:colOff>340178</xdr:colOff>
      <xdr:row>2</xdr:row>
      <xdr:rowOff>171450</xdr:rowOff>
    </xdr:from>
    <xdr:to>
      <xdr:col>2</xdr:col>
      <xdr:colOff>1963518</xdr:colOff>
      <xdr:row>5</xdr:row>
      <xdr:rowOff>174356</xdr:rowOff>
    </xdr:to>
    <xdr:pic>
      <xdr:nvPicPr>
        <xdr:cNvPr id="4" name="Imagen 3" descr="MESCYT Logo.png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842" t="11650" r="14867" b="13592"/>
        <a:stretch>
          <a:fillRect/>
        </a:stretch>
      </xdr:blipFill>
      <xdr:spPr>
        <a:xfrm>
          <a:off x="835025" y="552450"/>
          <a:ext cx="1623695" cy="8312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677636</xdr:colOff>
      <xdr:row>2</xdr:row>
      <xdr:rowOff>156482</xdr:rowOff>
    </xdr:from>
    <xdr:to>
      <xdr:col>17</xdr:col>
      <xdr:colOff>496661</xdr:colOff>
      <xdr:row>4</xdr:row>
      <xdr:rowOff>167602</xdr:rowOff>
    </xdr:to>
    <xdr:pic>
      <xdr:nvPicPr>
        <xdr:cNvPr id="5" name="Imagen 4" descr="C:\Users\Minerba\Downloads\Logo (1).png"/>
        <xdr:cNvPicPr/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8879820" y="537210"/>
          <a:ext cx="1781175" cy="63944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3:R99"/>
  <sheetViews>
    <sheetView showGridLines="0" tabSelected="1" view="pageBreakPreview" zoomScaleNormal="100" topLeftCell="C18" workbookViewId="0">
      <selection activeCell="F19" sqref="F19"/>
    </sheetView>
  </sheetViews>
  <sheetFormatPr defaultColWidth="11.4285714285714" defaultRowHeight="15"/>
  <cols>
    <col min="1" max="2" width="3.71428571428571" customWidth="1"/>
    <col min="3" max="3" width="87.2857142857143" customWidth="1"/>
    <col min="4" max="4" width="18" style="29" customWidth="1"/>
    <col min="5" max="5" width="18.7142857142857" style="29" customWidth="1"/>
    <col min="6" max="6" width="14.2857142857143" customWidth="1"/>
    <col min="7" max="16" width="14.1428571428571" customWidth="1"/>
    <col min="17" max="17" width="15.2857142857143" customWidth="1"/>
    <col min="18" max="18" width="15.4285714285714" customWidth="1"/>
  </cols>
  <sheetData>
    <row r="3" ht="28.5" customHeight="1" spans="3:18">
      <c r="C3" s="30" t="s">
        <v>0</v>
      </c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</row>
    <row r="4" ht="21" customHeight="1" spans="3:18">
      <c r="C4" s="32" t="s">
        <v>1</v>
      </c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</row>
    <row r="5" ht="15.75" spans="3:18">
      <c r="C5" s="34" t="s">
        <v>2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</row>
    <row r="6" ht="15.75" customHeight="1" spans="3:18">
      <c r="C6" s="36" t="s">
        <v>3</v>
      </c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</row>
    <row r="7" ht="15.75" customHeight="1" spans="3:18">
      <c r="C7" s="37" t="s">
        <v>4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</row>
    <row r="8" spans="8:11">
      <c r="H8" s="38"/>
      <c r="K8" s="54"/>
    </row>
    <row r="9" s="11" customFormat="1" ht="42" customHeight="1" spans="3:18">
      <c r="C9" s="39" t="s">
        <v>5</v>
      </c>
      <c r="D9" s="40" t="s">
        <v>6</v>
      </c>
      <c r="E9" s="40" t="s">
        <v>7</v>
      </c>
      <c r="F9" s="41" t="s">
        <v>8</v>
      </c>
      <c r="G9" s="41" t="s">
        <v>9</v>
      </c>
      <c r="H9" s="41" t="s">
        <v>10</v>
      </c>
      <c r="I9" s="41" t="s">
        <v>11</v>
      </c>
      <c r="J9" s="55" t="s">
        <v>12</v>
      </c>
      <c r="K9" s="41" t="s">
        <v>13</v>
      </c>
      <c r="L9" s="55" t="s">
        <v>14</v>
      </c>
      <c r="M9" s="41" t="s">
        <v>15</v>
      </c>
      <c r="N9" s="41" t="s">
        <v>16</v>
      </c>
      <c r="O9" s="41" t="s">
        <v>17</v>
      </c>
      <c r="P9" s="41" t="s">
        <v>18</v>
      </c>
      <c r="Q9" s="55" t="s">
        <v>19</v>
      </c>
      <c r="R9" s="41" t="s">
        <v>20</v>
      </c>
    </row>
    <row r="10" s="25" customFormat="1" ht="17.25" customHeight="1" spans="3:18">
      <c r="C10" s="42" t="s">
        <v>21</v>
      </c>
      <c r="D10" s="43">
        <f t="shared" ref="D10" si="0">+D11+D17+D27+D37+D46+D53+D63+D75+D67+D71</f>
        <v>734161247</v>
      </c>
      <c r="E10" s="43">
        <f>+E11+E17+E27+E37+E46+E53+E63+E75+E68+E71</f>
        <v>734161247</v>
      </c>
      <c r="F10" s="43">
        <f>IFERROR(VLOOKUP(C10,'Datos Abierto'!$B$3:$O$46,3,FALSE),0)</f>
        <v>27079582.02</v>
      </c>
      <c r="G10" s="43">
        <f>IFERROR(VLOOKUP(C10,'Datos Abierto'!$B$3:$O$46,4,FALSE),0)</f>
        <v>44705607.87</v>
      </c>
      <c r="H10" s="43">
        <f>IFERROR(VLOOKUP(C10,'Datos Abierto'!$B$3:$O$46,5,FALSE),0)</f>
        <v>55617342.81</v>
      </c>
      <c r="I10" s="43">
        <f>IFERROR(VLOOKUP(C10,'Datos Abierto'!$B$3:$O$46,6,FALSE),0)</f>
        <v>0</v>
      </c>
      <c r="J10" s="43">
        <f>IFERROR(VLOOKUP(C10,'Datos Abierto'!$B$3:$O$46,7,FALSE),0)</f>
        <v>0</v>
      </c>
      <c r="K10" s="43">
        <f>IFERROR(VLOOKUP(C10,'Datos Abierto'!$B$3:$O$46,8,FALSE),0)</f>
        <v>0</v>
      </c>
      <c r="L10" s="43">
        <f>IFERROR(VLOOKUP(C10,'Datos Abierto'!$B$3:$O$46,9,FALSE),0)</f>
        <v>0</v>
      </c>
      <c r="M10" s="43">
        <f>IFERROR(VLOOKUP(C10,'Datos Abierto'!$B$3:$O$46,10,FALSE),0)</f>
        <v>0</v>
      </c>
      <c r="N10" s="43">
        <f>IFERROR(VLOOKUP(C10,'Datos Abierto'!$B$3:$O$46,11,FALSE),0)</f>
        <v>0</v>
      </c>
      <c r="O10" s="43">
        <f>IFERROR(VLOOKUP(C10,'Datos Abierto'!$B$3:$O$46,12,FALSE),0)</f>
        <v>0</v>
      </c>
      <c r="P10" s="43">
        <f>IFERROR(VLOOKUP(C10,'Datos Abierto'!$B$3:$O$46,13,FALSE),0)</f>
        <v>0</v>
      </c>
      <c r="Q10" s="43">
        <f>IFERROR(VLOOKUP(C10,'Datos Abierto'!$B$3:$O$46,14,FALSE),0)</f>
        <v>0</v>
      </c>
      <c r="R10" s="56">
        <f>SUM(F10:Q10)</f>
        <v>127402532.7</v>
      </c>
    </row>
    <row r="11" s="26" customFormat="1" ht="17.25" customHeight="1" spans="3:18">
      <c r="C11" s="44" t="s">
        <v>22</v>
      </c>
      <c r="D11" s="45">
        <f t="shared" ref="D11:E11" si="1">SUM(D12:D16)</f>
        <v>503287205</v>
      </c>
      <c r="E11" s="45">
        <f t="shared" si="1"/>
        <v>502387205</v>
      </c>
      <c r="F11" s="45">
        <f>IFERROR(VLOOKUP(C11,'Datos Abierto'!$B$3:$O$46,3,FALSE),0)</f>
        <v>26349586.38</v>
      </c>
      <c r="G11" s="45">
        <f>IFERROR(VLOOKUP(C11,'Datos Abierto'!$B$3:$O$46,4,FALSE),0)</f>
        <v>34940722.12</v>
      </c>
      <c r="H11" s="45">
        <f>IFERROR(VLOOKUP(C11,'Datos Abierto'!$B$3:$O$46,5,FALSE),0)</f>
        <v>38372796.68</v>
      </c>
      <c r="I11" s="45">
        <f>IFERROR(VLOOKUP(C11,'Datos Abierto'!$B$3:$O$46,6,FALSE),0)</f>
        <v>0</v>
      </c>
      <c r="J11" s="45">
        <f>IFERROR(VLOOKUP(C11,'Datos Abierto'!$B$3:$O$46,7,FALSE),0)</f>
        <v>0</v>
      </c>
      <c r="K11" s="45">
        <f>IFERROR(VLOOKUP(C11,'Datos Abierto'!$B$3:$O$46,8,FALSE),0)</f>
        <v>0</v>
      </c>
      <c r="L11" s="45">
        <f>IFERROR(VLOOKUP(C11,'Datos Abierto'!$B$3:$O$46,9,FALSE),0)</f>
        <v>0</v>
      </c>
      <c r="M11" s="45">
        <f>IFERROR(VLOOKUP(C11,'Datos Abierto'!$B$3:$O$46,10,FALSE),0)</f>
        <v>0</v>
      </c>
      <c r="N11" s="45">
        <f>IFERROR(VLOOKUP(C11,'Datos Abierto'!$B$3:$O$46,11,FALSE),0)</f>
        <v>0</v>
      </c>
      <c r="O11" s="45">
        <f>IFERROR(VLOOKUP(C11,'Datos Abierto'!$B$3:$O$46,12,FALSE),0)</f>
        <v>0</v>
      </c>
      <c r="P11" s="45">
        <f>IFERROR(VLOOKUP(C11,'Datos Abierto'!$B$3:$O$46,13,FALSE),0)</f>
        <v>0</v>
      </c>
      <c r="Q11" s="45">
        <f>IFERROR(VLOOKUP(C11,'Datos Abierto'!$B$3:$O$46,14,FALSE),0)</f>
        <v>0</v>
      </c>
      <c r="R11" s="57">
        <f t="shared" ref="R11:R41" si="2">SUM(F11:Q11)</f>
        <v>99663105.18</v>
      </c>
    </row>
    <row r="12" s="27" customFormat="1" ht="17.25" customHeight="1" spans="3:18">
      <c r="C12" s="46" t="s">
        <v>23</v>
      </c>
      <c r="D12" s="47">
        <v>394078281</v>
      </c>
      <c r="E12" s="48">
        <v>393178281</v>
      </c>
      <c r="F12" s="49">
        <f>IFERROR(VLOOKUP(C12,'Datos Abierto'!$B$3:$O$46,3,FALSE),0)</f>
        <v>22560349.93</v>
      </c>
      <c r="G12" s="49">
        <f>IFERROR(VLOOKUP(C12,'Datos Abierto'!$B$3:$O$46,4,FALSE),0)</f>
        <v>29789186.64</v>
      </c>
      <c r="H12" s="49">
        <f>IFERROR(VLOOKUP(C12,'Datos Abierto'!$B$3:$O$46,5,FALSE),0)</f>
        <v>32780383.62</v>
      </c>
      <c r="I12" s="49">
        <f>IFERROR(VLOOKUP(C12,'Datos Abierto'!$B$3:$O$46,6,FALSE),0)</f>
        <v>0</v>
      </c>
      <c r="J12" s="49">
        <f>IFERROR(VLOOKUP(C12,'Datos Abierto'!$B$3:$O$46,7,FALSE),0)</f>
        <v>0</v>
      </c>
      <c r="K12" s="49">
        <f>IFERROR(VLOOKUP(C12,'Datos Abierto'!$B$3:$O$46,8,FALSE),0)</f>
        <v>0</v>
      </c>
      <c r="L12" s="49">
        <f>IFERROR(VLOOKUP(C12,'Datos Abierto'!$B$3:$O$46,9,FALSE),0)</f>
        <v>0</v>
      </c>
      <c r="M12" s="49">
        <f>IFERROR(VLOOKUP(C12,'Datos Abierto'!$B$3:$O$46,10,FALSE),0)</f>
        <v>0</v>
      </c>
      <c r="N12" s="49">
        <f>IFERROR(VLOOKUP(C12,'Datos Abierto'!$B$3:$O$46,11,FALSE),0)</f>
        <v>0</v>
      </c>
      <c r="O12" s="49">
        <f>IFERROR(VLOOKUP(C12,'Datos Abierto'!$B$3:$O$46,12,FALSE),0)</f>
        <v>0</v>
      </c>
      <c r="P12" s="49">
        <f>IFERROR(VLOOKUP(C12,'Datos Abierto'!$B$3:$O$46,13,FALSE),0)</f>
        <v>0</v>
      </c>
      <c r="Q12" s="49">
        <f>IFERROR(VLOOKUP(C12,'Datos Abierto'!$B$3:$O$46,14,FALSE),0)</f>
        <v>0</v>
      </c>
      <c r="R12" s="58">
        <f t="shared" si="2"/>
        <v>85129920.19</v>
      </c>
    </row>
    <row r="13" s="27" customFormat="1" ht="17.25" customHeight="1" spans="3:18">
      <c r="C13" s="46" t="s">
        <v>24</v>
      </c>
      <c r="D13" s="49">
        <v>52706564</v>
      </c>
      <c r="E13" s="49">
        <v>52706564</v>
      </c>
      <c r="F13" s="49">
        <f>IFERROR(VLOOKUP(C13,'Datos Abierto'!$B$3:$O$46,3,FALSE),0)</f>
        <v>352729.76</v>
      </c>
      <c r="G13" s="49">
        <f>IFERROR(VLOOKUP(C13,'Datos Abierto'!$B$3:$O$46,4,FALSE),0)</f>
        <v>620674.4</v>
      </c>
      <c r="H13" s="49">
        <f>IFERROR(VLOOKUP(C13,'Datos Abierto'!$B$3:$O$46,5,FALSE),0)</f>
        <v>596079.49</v>
      </c>
      <c r="I13" s="49">
        <f>IFERROR(VLOOKUP(C13,'Datos Abierto'!$B$3:$O$46,6,FALSE),0)</f>
        <v>0</v>
      </c>
      <c r="J13" s="49">
        <f>IFERROR(VLOOKUP(C13,'Datos Abierto'!$B$3:$O$46,7,FALSE),0)</f>
        <v>0</v>
      </c>
      <c r="K13" s="49">
        <f>IFERROR(VLOOKUP(C13,'Datos Abierto'!$B$3:$O$46,8,FALSE),0)</f>
        <v>0</v>
      </c>
      <c r="L13" s="49">
        <f>IFERROR(VLOOKUP(C13,'Datos Abierto'!$B$3:$O$46,9,FALSE),0)</f>
        <v>0</v>
      </c>
      <c r="M13" s="49">
        <f>IFERROR(VLOOKUP(C13,'Datos Abierto'!$B$3:$O$46,10,FALSE),0)</f>
        <v>0</v>
      </c>
      <c r="N13" s="49">
        <f>IFERROR(VLOOKUP(C13,'Datos Abierto'!$B$3:$O$46,11,FALSE),0)</f>
        <v>0</v>
      </c>
      <c r="O13" s="49">
        <f>IFERROR(VLOOKUP(C13,'Datos Abierto'!$B$3:$O$46,12,FALSE),0)</f>
        <v>0</v>
      </c>
      <c r="P13" s="49">
        <f>IFERROR(VLOOKUP(C13,'Datos Abierto'!$B$3:$O$46,13,FALSE),0)</f>
        <v>0</v>
      </c>
      <c r="Q13" s="49">
        <f>IFERROR(VLOOKUP(C13,'Datos Abierto'!$B$3:$O$46,14,FALSE),0)</f>
        <v>0</v>
      </c>
      <c r="R13" s="58">
        <f t="shared" si="2"/>
        <v>1569483.65</v>
      </c>
    </row>
    <row r="14" s="27" customFormat="1" ht="17.25" customHeight="1" spans="3:18">
      <c r="C14" s="46" t="s">
        <v>25</v>
      </c>
      <c r="D14" s="47">
        <v>150000</v>
      </c>
      <c r="E14" s="47">
        <v>150000</v>
      </c>
      <c r="F14" s="49">
        <f>IFERROR(VLOOKUP(C14,'Datos Abierto'!$B$3:$O$46,3,FALSE),0)</f>
        <v>0</v>
      </c>
      <c r="G14" s="49">
        <f>IFERROR(VLOOKUP(C14,'Datos Abierto'!$B$3:$O$46,4,FALSE),0)</f>
        <v>35385.65</v>
      </c>
      <c r="H14" s="49">
        <f>IFERROR(VLOOKUP(C14,'Datos Abierto'!$B$3:$O$46,5,FALSE),0)</f>
        <v>14918.45</v>
      </c>
      <c r="I14" s="49">
        <f>IFERROR(VLOOKUP(C14,'Datos Abierto'!$B$3:$O$46,6,FALSE),0)</f>
        <v>0</v>
      </c>
      <c r="J14" s="49">
        <f>IFERROR(VLOOKUP(C14,'Datos Abierto'!$B$3:$O$46,7,FALSE),0)</f>
        <v>0</v>
      </c>
      <c r="K14" s="49">
        <f>IFERROR(VLOOKUP(C14,'Datos Abierto'!$B$3:$O$46,8,FALSE),0)</f>
        <v>0</v>
      </c>
      <c r="L14" s="49">
        <f>IFERROR(VLOOKUP(C14,'Datos Abierto'!$B$3:$O$46,9,FALSE),0)</f>
        <v>0</v>
      </c>
      <c r="M14" s="49">
        <f>IFERROR(VLOOKUP(C14,'Datos Abierto'!$B$3:$O$46,10,FALSE),0)</f>
        <v>0</v>
      </c>
      <c r="N14" s="49">
        <f>IFERROR(VLOOKUP(C14,'Datos Abierto'!$B$3:$O$46,11,FALSE),0)</f>
        <v>0</v>
      </c>
      <c r="O14" s="49">
        <f>IFERROR(VLOOKUP(C14,'Datos Abierto'!$B$3:$O$46,12,FALSE),0)</f>
        <v>0</v>
      </c>
      <c r="P14" s="49">
        <f>IFERROR(VLOOKUP(C14,'Datos Abierto'!$B$3:$O$46,13,FALSE),0)</f>
        <v>0</v>
      </c>
      <c r="Q14" s="49">
        <f>IFERROR(VLOOKUP(C14,'Datos Abierto'!$B$3:$O$46,14,FALSE),0)</f>
        <v>0</v>
      </c>
      <c r="R14" s="58">
        <f t="shared" si="2"/>
        <v>50304.1</v>
      </c>
    </row>
    <row r="15" s="27" customFormat="1" ht="17.25" customHeight="1" spans="3:18">
      <c r="C15" s="46" t="s">
        <v>26</v>
      </c>
      <c r="D15" s="47">
        <v>300000</v>
      </c>
      <c r="E15" s="47">
        <v>300000</v>
      </c>
      <c r="F15" s="49">
        <f>IFERROR(VLOOKUP(C15,'Datos Abierto'!$B$3:$O$46,3,FALSE),0)</f>
        <v>10000</v>
      </c>
      <c r="G15" s="49">
        <f>IFERROR(VLOOKUP(C15,'Datos Abierto'!$B$3:$O$46,4,FALSE),0)</f>
        <v>0</v>
      </c>
      <c r="H15" s="49">
        <f>IFERROR(VLOOKUP(C15,'Datos Abierto'!$B$3:$O$46,5,FALSE),0)</f>
        <v>20000</v>
      </c>
      <c r="I15" s="49">
        <f>IFERROR(VLOOKUP(C15,'Datos Abierto'!$B$3:$O$46,6,FALSE),0)</f>
        <v>0</v>
      </c>
      <c r="J15" s="49">
        <f>IFERROR(VLOOKUP(C15,'Datos Abierto'!$B$3:$O$46,7,FALSE),0)</f>
        <v>0</v>
      </c>
      <c r="K15" s="49">
        <f>IFERROR(VLOOKUP(C15,'Datos Abierto'!$B$3:$O$46,8,FALSE),0)</f>
        <v>0</v>
      </c>
      <c r="L15" s="49">
        <f>IFERROR(VLOOKUP(C15,'Datos Abierto'!$B$3:$O$46,9,FALSE),0)</f>
        <v>0</v>
      </c>
      <c r="M15" s="49">
        <f>IFERROR(VLOOKUP(C15,'Datos Abierto'!$B$3:$O$46,10,FALSE),0)</f>
        <v>0</v>
      </c>
      <c r="N15" s="49">
        <f>IFERROR(VLOOKUP(C15,'Datos Abierto'!$B$3:$O$46,11,FALSE),0)</f>
        <v>0</v>
      </c>
      <c r="O15" s="49">
        <f>IFERROR(VLOOKUP(C15,'Datos Abierto'!$B$3:$O$46,12,FALSE),0)</f>
        <v>0</v>
      </c>
      <c r="P15" s="49">
        <f>IFERROR(VLOOKUP(C15,'Datos Abierto'!$B$3:$O$46,13,FALSE),0)</f>
        <v>0</v>
      </c>
      <c r="Q15" s="49">
        <f>IFERROR(VLOOKUP(C15,'Datos Abierto'!$B$3:$O$46,14,FALSE),0)</f>
        <v>0</v>
      </c>
      <c r="R15" s="58">
        <f t="shared" si="2"/>
        <v>30000</v>
      </c>
    </row>
    <row r="16" s="27" customFormat="1" ht="17.25" customHeight="1" spans="3:18">
      <c r="C16" s="46" t="s">
        <v>27</v>
      </c>
      <c r="D16" s="50">
        <v>56052360</v>
      </c>
      <c r="E16" s="50">
        <v>56052360</v>
      </c>
      <c r="F16" s="49">
        <f>IFERROR(VLOOKUP(C16,'Datos Abierto'!$B$3:$O$46,3,FALSE),0)</f>
        <v>3426506.69</v>
      </c>
      <c r="G16" s="49">
        <f>IFERROR(VLOOKUP(C16,'Datos Abierto'!$B$3:$O$46,4,FALSE),0)</f>
        <v>4495475.43</v>
      </c>
      <c r="H16" s="49">
        <f>IFERROR(VLOOKUP(C16,'Datos Abierto'!$B$3:$O$46,5,FALSE),0)</f>
        <v>4961415.12</v>
      </c>
      <c r="I16" s="49">
        <f>IFERROR(VLOOKUP(C16,'Datos Abierto'!$B$3:$O$46,6,FALSE),0)</f>
        <v>0</v>
      </c>
      <c r="J16" s="49">
        <f>IFERROR(VLOOKUP(C16,'Datos Abierto'!$B$3:$O$46,7,FALSE),0)</f>
        <v>0</v>
      </c>
      <c r="K16" s="49">
        <f>IFERROR(VLOOKUP(C16,'Datos Abierto'!$B$3:$O$46,8,FALSE),0)</f>
        <v>0</v>
      </c>
      <c r="L16" s="49">
        <f>IFERROR(VLOOKUP(C16,'Datos Abierto'!$B$3:$O$46,9,FALSE),0)</f>
        <v>0</v>
      </c>
      <c r="M16" s="49">
        <f>IFERROR(VLOOKUP(C16,'Datos Abierto'!$B$3:$O$46,10,FALSE),0)</f>
        <v>0</v>
      </c>
      <c r="N16" s="49">
        <f>IFERROR(VLOOKUP(C16,'Datos Abierto'!$B$3:$O$46,11,FALSE),0)</f>
        <v>0</v>
      </c>
      <c r="O16" s="49">
        <f>IFERROR(VLOOKUP(C16,'Datos Abierto'!$B$3:$O$46,12,FALSE),0)</f>
        <v>0</v>
      </c>
      <c r="P16" s="49">
        <f>IFERROR(VLOOKUP(C16,'Datos Abierto'!$B$3:$O$46,13,FALSE),0)</f>
        <v>0</v>
      </c>
      <c r="Q16" s="49">
        <f>IFERROR(VLOOKUP(C16,'Datos Abierto'!$B$3:$O$46,14,FALSE),0)</f>
        <v>0</v>
      </c>
      <c r="R16" s="58">
        <f t="shared" si="2"/>
        <v>12883397.24</v>
      </c>
    </row>
    <row r="17" s="28" customFormat="1" ht="17.25" customHeight="1" spans="3:18">
      <c r="C17" s="51" t="s">
        <v>28</v>
      </c>
      <c r="D17" s="52">
        <f t="shared" ref="D17:E17" si="3">SUM(D18:D26)</f>
        <v>129089892</v>
      </c>
      <c r="E17" s="52">
        <f t="shared" si="3"/>
        <v>127574042</v>
      </c>
      <c r="F17" s="52">
        <f>IFERROR(VLOOKUP(C17,'Datos Abierto'!$B$3:$O$46,3,FALSE),0)</f>
        <v>729995.64</v>
      </c>
      <c r="G17" s="52">
        <f>IFERROR(VLOOKUP(C17,'Datos Abierto'!$B$3:$O$46,4,FALSE),0)</f>
        <v>6554315.17</v>
      </c>
      <c r="H17" s="52">
        <f>IFERROR(VLOOKUP(C17,'Datos Abierto'!$B$3:$O$46,5,FALSE),0)</f>
        <v>10564023.29</v>
      </c>
      <c r="I17" s="52">
        <f>IFERROR(VLOOKUP(C17,'Datos Abierto'!$B$3:$O$46,6,FALSE),0)</f>
        <v>0</v>
      </c>
      <c r="J17" s="52">
        <f>IFERROR(VLOOKUP(C17,'Datos Abierto'!$B$3:$O$46,7,FALSE),0)</f>
        <v>0</v>
      </c>
      <c r="K17" s="52">
        <f>IFERROR(VLOOKUP(C17,'Datos Abierto'!$B$3:$O$46,8,FALSE),0)</f>
        <v>0</v>
      </c>
      <c r="L17" s="52">
        <f>IFERROR(VLOOKUP(C17,'Datos Abierto'!$B$3:$O$46,9,FALSE),0)</f>
        <v>0</v>
      </c>
      <c r="M17" s="52">
        <f>IFERROR(VLOOKUP(C17,'Datos Abierto'!$B$3:$O$46,10,FALSE),0)</f>
        <v>0</v>
      </c>
      <c r="N17" s="52">
        <f>IFERROR(VLOOKUP(C17,'Datos Abierto'!$B$3:$O$46,11,FALSE),0)</f>
        <v>0</v>
      </c>
      <c r="O17" s="52">
        <f>IFERROR(VLOOKUP(C17,'Datos Abierto'!$B$3:$O$46,12,FALSE),0)</f>
        <v>0</v>
      </c>
      <c r="P17" s="52">
        <f>IFERROR(VLOOKUP(C17,'Datos Abierto'!$B$3:$O$46,13,FALSE),0)</f>
        <v>0</v>
      </c>
      <c r="Q17" s="52">
        <f>IFERROR(VLOOKUP(C17,'Datos Abierto'!$B$3:$O$46,14,FALSE),0)</f>
        <v>0</v>
      </c>
      <c r="R17" s="58">
        <f t="shared" si="2"/>
        <v>17848334.1</v>
      </c>
    </row>
    <row r="18" s="27" customFormat="1" ht="17.25" customHeight="1" spans="3:18">
      <c r="C18" s="46" t="s">
        <v>29</v>
      </c>
      <c r="D18" s="50">
        <v>30630224</v>
      </c>
      <c r="E18" s="50">
        <v>32914374</v>
      </c>
      <c r="F18" s="49">
        <f>IFERROR(VLOOKUP(C18,'Datos Abierto'!$B$3:$O$46,3,FALSE),0)</f>
        <v>488043.87</v>
      </c>
      <c r="G18" s="49">
        <f>IFERROR(VLOOKUP(C18,'Datos Abierto'!$B$3:$O$46,4,FALSE),0)</f>
        <v>1637093.13</v>
      </c>
      <c r="H18" s="49">
        <f>IFERROR(VLOOKUP(C18,'Datos Abierto'!$B$3:$O$46,5,FALSE),0)</f>
        <v>2220933.49</v>
      </c>
      <c r="I18" s="49">
        <f>IFERROR(VLOOKUP(C18,'Datos Abierto'!$B$3:$O$46,6,FALSE),0)</f>
        <v>0</v>
      </c>
      <c r="J18" s="49">
        <f>IFERROR(VLOOKUP(C18,'Datos Abierto'!$B$3:$O$46,7,FALSE),0)</f>
        <v>0</v>
      </c>
      <c r="K18" s="49">
        <f>IFERROR(VLOOKUP(C18,'Datos Abierto'!$B$3:$O$46,8,FALSE),0)</f>
        <v>0</v>
      </c>
      <c r="L18" s="49">
        <f>IFERROR(VLOOKUP(C18,'Datos Abierto'!$B$3:$O$46,9,FALSE),0)</f>
        <v>0</v>
      </c>
      <c r="M18" s="49">
        <f>IFERROR(VLOOKUP(C18,'Datos Abierto'!$B$3:$O$46,10,FALSE),0)</f>
        <v>0</v>
      </c>
      <c r="N18" s="49">
        <f>IFERROR(VLOOKUP(C18,'Datos Abierto'!$B$3:$O$46,11,FALSE),0)</f>
        <v>0</v>
      </c>
      <c r="O18" s="49">
        <f>IFERROR(VLOOKUP(C18,'Datos Abierto'!$B$3:$O$46,12,FALSE),0)</f>
        <v>0</v>
      </c>
      <c r="P18" s="49">
        <f>IFERROR(VLOOKUP(C18,'Datos Abierto'!$B$3:$O$46,13,FALSE),0)</f>
        <v>0</v>
      </c>
      <c r="Q18" s="49">
        <f>IFERROR(VLOOKUP(C18,'Datos Abierto'!$B$3:$O$46,14,FALSE),0)</f>
        <v>0</v>
      </c>
      <c r="R18" s="58">
        <f t="shared" si="2"/>
        <v>4346070.49</v>
      </c>
    </row>
    <row r="19" s="27" customFormat="1" ht="17.25" customHeight="1" spans="3:18">
      <c r="C19" s="46" t="s">
        <v>30</v>
      </c>
      <c r="D19" s="47">
        <v>8000000</v>
      </c>
      <c r="E19" s="47">
        <v>11768000</v>
      </c>
      <c r="F19" s="49">
        <f>IFERROR(VLOOKUP(C19,'Datos Abierto'!$B$3:$O$46,3,FALSE),0)</f>
        <v>0</v>
      </c>
      <c r="G19" s="49">
        <f>IFERROR(VLOOKUP(C19,'Datos Abierto'!$B$3:$O$46,4,FALSE),0)</f>
        <v>0</v>
      </c>
      <c r="H19" s="49">
        <f>IFERROR(VLOOKUP(C19,'Datos Abierto'!$B$3:$O$46,5,FALSE),0)</f>
        <v>354000</v>
      </c>
      <c r="I19" s="49">
        <f>IFERROR(VLOOKUP(C19,'Datos Abierto'!$B$3:$O$46,6,FALSE),0)</f>
        <v>0</v>
      </c>
      <c r="J19" s="49">
        <f>IFERROR(VLOOKUP(C19,'Datos Abierto'!$B$3:$O$46,7,FALSE),0)</f>
        <v>0</v>
      </c>
      <c r="K19" s="49">
        <f>IFERROR(VLOOKUP(C19,'Datos Abierto'!$B$3:$O$46,8,FALSE),0)</f>
        <v>0</v>
      </c>
      <c r="L19" s="49">
        <f>IFERROR(VLOOKUP(C19,'Datos Abierto'!$B$3:$O$46,9,FALSE),0)</f>
        <v>0</v>
      </c>
      <c r="M19" s="49">
        <f>IFERROR(VLOOKUP(C19,'Datos Abierto'!$B$3:$O$46,10,FALSE),0)</f>
        <v>0</v>
      </c>
      <c r="N19" s="49">
        <f>IFERROR(VLOOKUP(C19,'Datos Abierto'!$B$3:$O$46,11,FALSE),0)</f>
        <v>0</v>
      </c>
      <c r="O19" s="49">
        <f>IFERROR(VLOOKUP(C19,'Datos Abierto'!$B$3:$O$46,12,FALSE),0)</f>
        <v>0</v>
      </c>
      <c r="P19" s="49">
        <f>IFERROR(VLOOKUP(C19,'Datos Abierto'!$B$3:$O$46,13,FALSE),0)</f>
        <v>0</v>
      </c>
      <c r="Q19" s="49">
        <f>IFERROR(VLOOKUP(C19,'Datos Abierto'!$B$3:$O$46,14,FALSE),0)</f>
        <v>0</v>
      </c>
      <c r="R19" s="58">
        <f t="shared" si="2"/>
        <v>354000</v>
      </c>
    </row>
    <row r="20" s="27" customFormat="1" ht="17.25" customHeight="1" spans="3:18">
      <c r="C20" s="46" t="s">
        <v>31</v>
      </c>
      <c r="D20" s="47">
        <v>1455668</v>
      </c>
      <c r="E20" s="47">
        <v>1455668</v>
      </c>
      <c r="F20" s="49">
        <f>IFERROR(VLOOKUP(C20,'Datos Abierto'!$B$3:$O$46,3,FALSE),0)</f>
        <v>0</v>
      </c>
      <c r="G20" s="49">
        <f>IFERROR(VLOOKUP(C20,'Datos Abierto'!$B$3:$O$46,4,FALSE),0)</f>
        <v>0</v>
      </c>
      <c r="H20" s="49">
        <f>IFERROR(VLOOKUP(C20,'Datos Abierto'!$B$3:$O$46,5,FALSE),0)</f>
        <v>0</v>
      </c>
      <c r="I20" s="49">
        <f>IFERROR(VLOOKUP(C20,'Datos Abierto'!$B$3:$O$46,6,FALSE),0)</f>
        <v>0</v>
      </c>
      <c r="J20" s="49">
        <f>IFERROR(VLOOKUP(C20,'Datos Abierto'!$B$3:$O$46,7,FALSE),0)</f>
        <v>0</v>
      </c>
      <c r="K20" s="49">
        <f>IFERROR(VLOOKUP(C20,'Datos Abierto'!$B$3:$O$46,8,FALSE),0)</f>
        <v>0</v>
      </c>
      <c r="L20" s="49">
        <f>IFERROR(VLOOKUP(C20,'Datos Abierto'!$B$3:$O$46,9,FALSE),0)</f>
        <v>0</v>
      </c>
      <c r="M20" s="49">
        <f>IFERROR(VLOOKUP(C20,'Datos Abierto'!$B$3:$O$46,10,FALSE),0)</f>
        <v>0</v>
      </c>
      <c r="N20" s="49">
        <f>IFERROR(VLOOKUP(C20,'Datos Abierto'!$B$3:$O$46,11,FALSE),0)</f>
        <v>0</v>
      </c>
      <c r="O20" s="49">
        <f>IFERROR(VLOOKUP(C20,'Datos Abierto'!$B$3:$O$46,12,FALSE),0)</f>
        <v>0</v>
      </c>
      <c r="P20" s="49">
        <f>IFERROR(VLOOKUP(C20,'Datos Abierto'!$B$3:$O$46,13,FALSE),0)</f>
        <v>0</v>
      </c>
      <c r="Q20" s="49">
        <f>IFERROR(VLOOKUP(C20,'Datos Abierto'!$B$3:$O$46,14,FALSE),0)</f>
        <v>0</v>
      </c>
      <c r="R20" s="58">
        <f t="shared" si="2"/>
        <v>0</v>
      </c>
    </row>
    <row r="21" s="27" customFormat="1" ht="17.25" customHeight="1" spans="3:18">
      <c r="C21" s="46" t="s">
        <v>32</v>
      </c>
      <c r="D21" s="47">
        <v>1600000</v>
      </c>
      <c r="E21" s="47">
        <v>1800000</v>
      </c>
      <c r="F21" s="49">
        <f>IFERROR(VLOOKUP(C21,'Datos Abierto'!$B$3:$O$46,3,FALSE),0)</f>
        <v>0</v>
      </c>
      <c r="G21" s="49">
        <f>IFERROR(VLOOKUP(C21,'Datos Abierto'!$B$3:$O$46,4,FALSE),0)</f>
        <v>0</v>
      </c>
      <c r="H21" s="49">
        <f>IFERROR(VLOOKUP(C21,'Datos Abierto'!$B$3:$O$46,5,FALSE),0)</f>
        <v>0</v>
      </c>
      <c r="I21" s="49">
        <f>IFERROR(VLOOKUP(C21,'Datos Abierto'!$B$3:$O$46,6,FALSE),0)</f>
        <v>0</v>
      </c>
      <c r="J21" s="49">
        <f>IFERROR(VLOOKUP(C21,'Datos Abierto'!$B$3:$O$46,7,FALSE),0)</f>
        <v>0</v>
      </c>
      <c r="K21" s="49">
        <f>IFERROR(VLOOKUP(C21,'Datos Abierto'!$B$3:$O$46,8,FALSE),0)</f>
        <v>0</v>
      </c>
      <c r="L21" s="49">
        <f>IFERROR(VLOOKUP(C21,'Datos Abierto'!$B$3:$O$46,9,FALSE),0)</f>
        <v>0</v>
      </c>
      <c r="M21" s="49">
        <f>IFERROR(VLOOKUP(C21,'Datos Abierto'!$B$3:$O$46,10,FALSE),0)</f>
        <v>0</v>
      </c>
      <c r="N21" s="49">
        <f>IFERROR(VLOOKUP(C21,'Datos Abierto'!$B$3:$O$46,11,FALSE),0)</f>
        <v>0</v>
      </c>
      <c r="O21" s="49">
        <f>IFERROR(VLOOKUP(C21,'Datos Abierto'!$B$3:$O$46,12,FALSE),0)</f>
        <v>0</v>
      </c>
      <c r="P21" s="49">
        <f>IFERROR(VLOOKUP(C21,'Datos Abierto'!$B$3:$O$46,13,FALSE),0)</f>
        <v>0</v>
      </c>
      <c r="Q21" s="49">
        <f>IFERROR(VLOOKUP(C21,'Datos Abierto'!$B$3:$O$46,14,FALSE),0)</f>
        <v>0</v>
      </c>
      <c r="R21" s="58">
        <f t="shared" si="2"/>
        <v>0</v>
      </c>
    </row>
    <row r="22" s="27" customFormat="1" ht="17.25" customHeight="1" spans="3:18">
      <c r="C22" s="46" t="s">
        <v>33</v>
      </c>
      <c r="D22" s="50">
        <v>43100000</v>
      </c>
      <c r="E22" s="50">
        <v>42432000</v>
      </c>
      <c r="F22" s="49">
        <f>IFERROR(VLOOKUP(C22,'Datos Abierto'!$B$3:$O$46,3,FALSE),0)</f>
        <v>0</v>
      </c>
      <c r="G22" s="49">
        <f>IFERROR(VLOOKUP(C22,'Datos Abierto'!$B$3:$O$46,4,FALSE),0)</f>
        <v>2504100</v>
      </c>
      <c r="H22" s="49">
        <f>IFERROR(VLOOKUP(C22,'Datos Abierto'!$B$3:$O$46,5,FALSE),0)</f>
        <v>4726793.42</v>
      </c>
      <c r="I22" s="49">
        <f>IFERROR(VLOOKUP(C22,'Datos Abierto'!$B$3:$O$46,6,FALSE),0)</f>
        <v>0</v>
      </c>
      <c r="J22" s="49">
        <f>IFERROR(VLOOKUP(C22,'Datos Abierto'!$B$3:$O$46,7,FALSE),0)</f>
        <v>0</v>
      </c>
      <c r="K22" s="49">
        <f>IFERROR(VLOOKUP(C22,'Datos Abierto'!$B$3:$O$46,8,FALSE),0)</f>
        <v>0</v>
      </c>
      <c r="L22" s="49">
        <f>IFERROR(VLOOKUP(C22,'Datos Abierto'!$B$3:$O$46,9,FALSE),0)</f>
        <v>0</v>
      </c>
      <c r="M22" s="49">
        <f>IFERROR(VLOOKUP(C22,'Datos Abierto'!$B$3:$O$46,10,FALSE),0)</f>
        <v>0</v>
      </c>
      <c r="N22" s="49">
        <f>IFERROR(VLOOKUP(C22,'Datos Abierto'!$B$3:$O$46,11,FALSE),0)</f>
        <v>0</v>
      </c>
      <c r="O22" s="49">
        <f>IFERROR(VLOOKUP(C22,'Datos Abierto'!$B$3:$O$46,12,FALSE),0)</f>
        <v>0</v>
      </c>
      <c r="P22" s="49">
        <f>IFERROR(VLOOKUP(C22,'Datos Abierto'!$B$3:$O$46,13,FALSE),0)</f>
        <v>0</v>
      </c>
      <c r="Q22" s="49">
        <f>IFERROR(VLOOKUP(C22,'Datos Abierto'!$B$3:$O$46,14,FALSE),0)</f>
        <v>0</v>
      </c>
      <c r="R22" s="58">
        <f t="shared" si="2"/>
        <v>7230893.42</v>
      </c>
    </row>
    <row r="23" s="27" customFormat="1" ht="17.25" customHeight="1" spans="3:18">
      <c r="C23" s="46" t="s">
        <v>34</v>
      </c>
      <c r="D23" s="50">
        <v>6904000</v>
      </c>
      <c r="E23" s="50">
        <v>6904000</v>
      </c>
      <c r="F23" s="49">
        <f>IFERROR(VLOOKUP(C23,'Datos Abierto'!$B$3:$O$46,3,FALSE),0)</f>
        <v>241951.77</v>
      </c>
      <c r="G23" s="49">
        <f>IFERROR(VLOOKUP(C23,'Datos Abierto'!$B$3:$O$46,4,FALSE),0)</f>
        <v>317031.66</v>
      </c>
      <c r="H23" s="49">
        <f>IFERROR(VLOOKUP(C23,'Datos Abierto'!$B$3:$O$46,5,FALSE),0)</f>
        <v>287484.27</v>
      </c>
      <c r="I23" s="49">
        <f>IFERROR(VLOOKUP(C23,'Datos Abierto'!$B$3:$O$46,6,FALSE),0)</f>
        <v>0</v>
      </c>
      <c r="J23" s="49">
        <f>IFERROR(VLOOKUP(C23,'Datos Abierto'!$B$3:$O$46,7,FALSE),0)</f>
        <v>0</v>
      </c>
      <c r="K23" s="49">
        <f>IFERROR(VLOOKUP(C23,'Datos Abierto'!$B$3:$O$46,8,FALSE),0)</f>
        <v>0</v>
      </c>
      <c r="L23" s="49">
        <f>IFERROR(VLOOKUP(C23,'Datos Abierto'!$B$3:$O$46,9,FALSE),0)</f>
        <v>0</v>
      </c>
      <c r="M23" s="49">
        <f>IFERROR(VLOOKUP(C23,'Datos Abierto'!$B$3:$O$46,10,FALSE),0)</f>
        <v>0</v>
      </c>
      <c r="N23" s="49">
        <f>IFERROR(VLOOKUP(C23,'Datos Abierto'!$B$3:$O$46,11,FALSE),0)</f>
        <v>0</v>
      </c>
      <c r="O23" s="49">
        <f>IFERROR(VLOOKUP(C23,'Datos Abierto'!$B$3:$O$46,12,FALSE),0)</f>
        <v>0</v>
      </c>
      <c r="P23" s="49">
        <f>IFERROR(VLOOKUP(C23,'Datos Abierto'!$B$3:$O$46,13,FALSE),0)</f>
        <v>0</v>
      </c>
      <c r="Q23" s="49">
        <f>IFERROR(VLOOKUP(C23,'Datos Abierto'!$B$3:$O$46,14,FALSE),0)</f>
        <v>0</v>
      </c>
      <c r="R23" s="58">
        <f t="shared" si="2"/>
        <v>846467.7</v>
      </c>
    </row>
    <row r="24" s="27" customFormat="1" ht="18" customHeight="1" spans="3:18">
      <c r="C24" s="46" t="s">
        <v>35</v>
      </c>
      <c r="D24" s="50">
        <v>18200000</v>
      </c>
      <c r="E24" s="50">
        <v>20700000</v>
      </c>
      <c r="F24" s="49">
        <f>IFERROR(VLOOKUP(C24,'Datos Abierto'!$B$3:$O$46,3,FALSE),0)</f>
        <v>0</v>
      </c>
      <c r="G24" s="49">
        <f>IFERROR(VLOOKUP(C24,'Datos Abierto'!$B$3:$O$46,4,FALSE),0)</f>
        <v>2006090.38</v>
      </c>
      <c r="H24" s="49">
        <f>IFERROR(VLOOKUP(C24,'Datos Abierto'!$B$3:$O$46,5,FALSE),0)</f>
        <v>1798797.09</v>
      </c>
      <c r="I24" s="49">
        <f>IFERROR(VLOOKUP(C24,'Datos Abierto'!$B$3:$O$46,6,FALSE),0)</f>
        <v>0</v>
      </c>
      <c r="J24" s="49">
        <f>IFERROR(VLOOKUP(C24,'Datos Abierto'!$B$3:$O$46,7,FALSE),0)</f>
        <v>0</v>
      </c>
      <c r="K24" s="49">
        <f>IFERROR(VLOOKUP(C24,'Datos Abierto'!$B$3:$O$46,8,FALSE),0)</f>
        <v>0</v>
      </c>
      <c r="L24" s="49">
        <f>IFERROR(VLOOKUP(C24,'Datos Abierto'!$B$3:$O$46,9,FALSE),0)</f>
        <v>0</v>
      </c>
      <c r="M24" s="49">
        <f>IFERROR(VLOOKUP(C24,'Datos Abierto'!$B$3:$O$46,10,FALSE),0)</f>
        <v>0</v>
      </c>
      <c r="N24" s="49">
        <f>IFERROR(VLOOKUP(C24,'Datos Abierto'!$B$3:$O$46,11,FALSE),0)</f>
        <v>0</v>
      </c>
      <c r="O24" s="49">
        <f>IFERROR(VLOOKUP(C24,'Datos Abierto'!$B$3:$O$46,12,FALSE),0)</f>
        <v>0</v>
      </c>
      <c r="P24" s="49">
        <f>IFERROR(VLOOKUP(C24,'Datos Abierto'!$B$3:$O$46,13,FALSE),0)</f>
        <v>0</v>
      </c>
      <c r="Q24" s="49">
        <f>IFERROR(VLOOKUP(C24,'Datos Abierto'!$B$3:$O$46,14,FALSE),0)</f>
        <v>0</v>
      </c>
      <c r="R24" s="58">
        <f t="shared" si="2"/>
        <v>3804887.47</v>
      </c>
    </row>
    <row r="25" s="27" customFormat="1" ht="18" customHeight="1" spans="3:18">
      <c r="C25" s="46" t="s">
        <v>36</v>
      </c>
      <c r="D25" s="47">
        <v>17300000</v>
      </c>
      <c r="E25" s="47">
        <v>7000000</v>
      </c>
      <c r="F25" s="49">
        <f>IFERROR(VLOOKUP(C25,'Datos Abierto'!$B$3:$O$46,3,FALSE),0)</f>
        <v>0</v>
      </c>
      <c r="G25" s="49">
        <f>IFERROR(VLOOKUP(C25,'Datos Abierto'!$B$3:$O$46,4,FALSE),0)</f>
        <v>90000</v>
      </c>
      <c r="H25" s="49">
        <f>IFERROR(VLOOKUP(C25,'Datos Abierto'!$B$3:$O$46,5,FALSE),0)</f>
        <v>524045</v>
      </c>
      <c r="I25" s="49">
        <f>IFERROR(VLOOKUP(C25,'Datos Abierto'!$B$3:$O$46,6,FALSE),0)</f>
        <v>0</v>
      </c>
      <c r="J25" s="49">
        <f>IFERROR(VLOOKUP(C25,'Datos Abierto'!$B$3:$O$46,7,FALSE),0)</f>
        <v>0</v>
      </c>
      <c r="K25" s="49">
        <f>IFERROR(VLOOKUP(C25,'Datos Abierto'!$B$3:$O$46,8,FALSE),0)</f>
        <v>0</v>
      </c>
      <c r="L25" s="49">
        <f>IFERROR(VLOOKUP(C25,'Datos Abierto'!$B$3:$O$46,9,FALSE),0)</f>
        <v>0</v>
      </c>
      <c r="M25" s="49">
        <f>IFERROR(VLOOKUP(C25,'Datos Abierto'!$B$3:$O$46,10,FALSE),0)</f>
        <v>0</v>
      </c>
      <c r="N25" s="49">
        <f>IFERROR(VLOOKUP(C25,'Datos Abierto'!$B$3:$O$46,11,FALSE),0)</f>
        <v>0</v>
      </c>
      <c r="O25" s="49">
        <f>IFERROR(VLOOKUP(C25,'Datos Abierto'!$B$3:$O$46,12,FALSE),0)</f>
        <v>0</v>
      </c>
      <c r="P25" s="49">
        <f>IFERROR(VLOOKUP(C25,'Datos Abierto'!$B$3:$O$46,13,FALSE),0)</f>
        <v>0</v>
      </c>
      <c r="Q25" s="49">
        <f>IFERROR(VLOOKUP(C25,'Datos Abierto'!$B$3:$O$46,14,FALSE),0)</f>
        <v>0</v>
      </c>
      <c r="R25" s="58">
        <f t="shared" si="2"/>
        <v>614045</v>
      </c>
    </row>
    <row r="26" s="27" customFormat="1" ht="18" customHeight="1" spans="3:18">
      <c r="C26" s="46" t="s">
        <v>37</v>
      </c>
      <c r="D26" s="47">
        <v>1900000</v>
      </c>
      <c r="E26" s="47">
        <v>2600000</v>
      </c>
      <c r="F26" s="49">
        <f>IFERROR(VLOOKUP(C26,'Datos Abierto'!$B$3:$O$46,3,FALSE),0)</f>
        <v>0</v>
      </c>
      <c r="G26" s="49">
        <f>IFERROR(VLOOKUP(C26,'Datos Abierto'!$B$3:$O$46,4,FALSE),0)</f>
        <v>0</v>
      </c>
      <c r="H26" s="49">
        <f>IFERROR(VLOOKUP(C26,'Datos Abierto'!$B$3:$O$46,5,FALSE),0)</f>
        <v>651970.02</v>
      </c>
      <c r="I26" s="49">
        <f>IFERROR(VLOOKUP(C26,'Datos Abierto'!$B$3:$O$46,6,FALSE),0)</f>
        <v>0</v>
      </c>
      <c r="J26" s="49">
        <f>IFERROR(VLOOKUP(C26,'Datos Abierto'!$B$3:$O$46,7,FALSE),0)</f>
        <v>0</v>
      </c>
      <c r="K26" s="49">
        <f>IFERROR(VLOOKUP(C26,'Datos Abierto'!$B$3:$O$46,8,FALSE),0)</f>
        <v>0</v>
      </c>
      <c r="L26" s="49">
        <f>IFERROR(VLOOKUP(C26,'Datos Abierto'!$B$3:$O$46,9,FALSE),0)</f>
        <v>0</v>
      </c>
      <c r="M26" s="49">
        <f>IFERROR(VLOOKUP(C26,'Datos Abierto'!$B$3:$O$46,10,FALSE),0)</f>
        <v>0</v>
      </c>
      <c r="N26" s="49">
        <f>IFERROR(VLOOKUP(C26,'Datos Abierto'!$B$3:$O$46,11,FALSE),0)</f>
        <v>0</v>
      </c>
      <c r="O26" s="49">
        <f>IFERROR(VLOOKUP(C26,'Datos Abierto'!$B$3:$O$46,12,FALSE),0)</f>
        <v>0</v>
      </c>
      <c r="P26" s="49">
        <f>IFERROR(VLOOKUP(C26,'Datos Abierto'!$B$3:$O$46,13,FALSE),0)</f>
        <v>0</v>
      </c>
      <c r="Q26" s="49">
        <f>IFERROR(VLOOKUP(C26,'Datos Abierto'!$B$3:$O$46,14,FALSE),0)</f>
        <v>0</v>
      </c>
      <c r="R26" s="58">
        <f t="shared" si="2"/>
        <v>651970.02</v>
      </c>
    </row>
    <row r="27" s="28" customFormat="1" ht="18" customHeight="1" spans="3:18">
      <c r="C27" s="51" t="s">
        <v>38</v>
      </c>
      <c r="D27" s="52">
        <f>SUM(D28:D36)</f>
        <v>38334150</v>
      </c>
      <c r="E27" s="52">
        <f t="shared" ref="E27" si="4">SUM(E28:E36)</f>
        <v>39650000</v>
      </c>
      <c r="F27" s="52">
        <f>IFERROR(VLOOKUP(C27,'Datos Abierto'!$B$3:$O$46,3,FALSE),0)</f>
        <v>0</v>
      </c>
      <c r="G27" s="52">
        <f>IFERROR(VLOOKUP(C27,'Datos Abierto'!$B$3:$O$46,4,FALSE),0)</f>
        <v>673642.52</v>
      </c>
      <c r="H27" s="52">
        <f>IFERROR(VLOOKUP(C27,'Datos Abierto'!$B$3:$O$46,5,FALSE),0)</f>
        <v>2663298.85</v>
      </c>
      <c r="I27" s="52">
        <f>IFERROR(VLOOKUP(C27,'Datos Abierto'!$B$3:$O$46,6,FALSE),0)</f>
        <v>0</v>
      </c>
      <c r="J27" s="52">
        <f>IFERROR(VLOOKUP(C27,'Datos Abierto'!$B$3:$O$46,7,FALSE),0)</f>
        <v>0</v>
      </c>
      <c r="K27" s="52">
        <f>IFERROR(VLOOKUP(C27,'Datos Abierto'!$B$3:$O$46,8,FALSE),0)</f>
        <v>0</v>
      </c>
      <c r="L27" s="52">
        <f>IFERROR(VLOOKUP(C27,'Datos Abierto'!$B$3:$O$46,9,FALSE),0)</f>
        <v>0</v>
      </c>
      <c r="M27" s="52">
        <f>IFERROR(VLOOKUP(C27,'Datos Abierto'!$B$3:$O$46,10,FALSE),0)</f>
        <v>0</v>
      </c>
      <c r="N27" s="52">
        <f>IFERROR(VLOOKUP(C27,'Datos Abierto'!$B$3:$O$46,11,FALSE),0)</f>
        <v>0</v>
      </c>
      <c r="O27" s="52">
        <f>IFERROR(VLOOKUP(C27,'Datos Abierto'!$B$3:$O$46,12,FALSE),0)</f>
        <v>0</v>
      </c>
      <c r="P27" s="52">
        <f>IFERROR(VLOOKUP(C27,'Datos Abierto'!$B$3:$O$46,13,FALSE),0)</f>
        <v>0</v>
      </c>
      <c r="Q27" s="52">
        <f>IFERROR(VLOOKUP(C27,'Datos Abierto'!$B$3:$O$46,14,FALSE),0)</f>
        <v>0</v>
      </c>
      <c r="R27" s="58">
        <f t="shared" si="2"/>
        <v>3336941.37</v>
      </c>
    </row>
    <row r="28" s="27" customFormat="1" ht="18" customHeight="1" spans="3:18">
      <c r="C28" s="46" t="s">
        <v>39</v>
      </c>
      <c r="D28" s="47">
        <v>1300000</v>
      </c>
      <c r="E28" s="47">
        <v>1670000</v>
      </c>
      <c r="F28" s="49">
        <f>IFERROR(VLOOKUP(C28,'Datos Abierto'!$B$3:$O$46,3,FALSE),0)</f>
        <v>0</v>
      </c>
      <c r="G28" s="49">
        <f>IFERROR(VLOOKUP(C28,'Datos Abierto'!$B$3:$O$46,4,FALSE),0)</f>
        <v>0</v>
      </c>
      <c r="H28" s="49">
        <f>IFERROR(VLOOKUP(C28,'Datos Abierto'!$B$3:$O$46,5,FALSE),0)</f>
        <v>92976</v>
      </c>
      <c r="I28" s="49">
        <f>IFERROR(VLOOKUP(C28,'Datos Abierto'!$B$3:$O$46,6,FALSE),0)</f>
        <v>0</v>
      </c>
      <c r="J28" s="49">
        <f>IFERROR(VLOOKUP(C28,'Datos Abierto'!$B$3:$O$46,7,FALSE),0)</f>
        <v>0</v>
      </c>
      <c r="K28" s="49">
        <f>IFERROR(VLOOKUP(C28,'Datos Abierto'!$B$3:$O$46,8,FALSE),0)</f>
        <v>0</v>
      </c>
      <c r="L28" s="49">
        <f>IFERROR(VLOOKUP(C28,'Datos Abierto'!$B$3:$O$46,9,FALSE),0)</f>
        <v>0</v>
      </c>
      <c r="M28" s="49">
        <f>IFERROR(VLOOKUP(C28,'Datos Abierto'!$B$3:$O$46,10,FALSE),0)</f>
        <v>0</v>
      </c>
      <c r="N28" s="49">
        <f>IFERROR(VLOOKUP(C28,'Datos Abierto'!$B$3:$O$46,11,FALSE),0)</f>
        <v>0</v>
      </c>
      <c r="O28" s="49">
        <f>IFERROR(VLOOKUP(C28,'Datos Abierto'!$B$3:$O$46,12,FALSE),0)</f>
        <v>0</v>
      </c>
      <c r="P28" s="49">
        <f>IFERROR(VLOOKUP(C28,'Datos Abierto'!$B$3:$O$46,13,FALSE),0)</f>
        <v>0</v>
      </c>
      <c r="Q28" s="49">
        <f>IFERROR(VLOOKUP(C28,'Datos Abierto'!$B$3:$O$46,14,FALSE),0)</f>
        <v>0</v>
      </c>
      <c r="R28" s="58">
        <f t="shared" si="2"/>
        <v>92976</v>
      </c>
    </row>
    <row r="29" s="27" customFormat="1" ht="18" customHeight="1" spans="3:18">
      <c r="C29" s="46" t="s">
        <v>40</v>
      </c>
      <c r="D29" s="47">
        <v>1800000</v>
      </c>
      <c r="E29" s="47">
        <v>1800000</v>
      </c>
      <c r="F29" s="49">
        <f>IFERROR(VLOOKUP(C29,'Datos Abierto'!$B$3:$O$46,3,FALSE),0)</f>
        <v>0</v>
      </c>
      <c r="G29" s="49">
        <f>IFERROR(VLOOKUP(C29,'Datos Abierto'!$B$3:$O$46,4,FALSE),0)</f>
        <v>401200</v>
      </c>
      <c r="H29" s="49">
        <f>IFERROR(VLOOKUP(C29,'Datos Abierto'!$B$3:$O$46,5,FALSE),0)</f>
        <v>0</v>
      </c>
      <c r="I29" s="49">
        <f>IFERROR(VLOOKUP(C29,'Datos Abierto'!$B$3:$O$46,6,FALSE),0)</f>
        <v>0</v>
      </c>
      <c r="J29" s="49">
        <f>IFERROR(VLOOKUP(C29,'Datos Abierto'!$B$3:$O$46,7,FALSE),0)</f>
        <v>0</v>
      </c>
      <c r="K29" s="49">
        <f>IFERROR(VLOOKUP(C29,'Datos Abierto'!$B$3:$O$46,8,FALSE),0)</f>
        <v>0</v>
      </c>
      <c r="L29" s="49">
        <f>IFERROR(VLOOKUP(C29,'Datos Abierto'!$B$3:$O$46,9,FALSE),0)</f>
        <v>0</v>
      </c>
      <c r="M29" s="49">
        <f>IFERROR(VLOOKUP(C29,'Datos Abierto'!$B$3:$O$46,10,FALSE),0)</f>
        <v>0</v>
      </c>
      <c r="N29" s="49">
        <f>IFERROR(VLOOKUP(C29,'Datos Abierto'!$B$3:$O$46,11,FALSE),0)</f>
        <v>0</v>
      </c>
      <c r="O29" s="49">
        <f>IFERROR(VLOOKUP(C29,'Datos Abierto'!$B$3:$O$46,12,FALSE),0)</f>
        <v>0</v>
      </c>
      <c r="P29" s="49">
        <f>IFERROR(VLOOKUP(C29,'Datos Abierto'!$B$3:$O$46,13,FALSE),0)</f>
        <v>0</v>
      </c>
      <c r="Q29" s="49">
        <f>IFERROR(VLOOKUP(C29,'Datos Abierto'!$B$3:$O$46,14,FALSE),0)</f>
        <v>0</v>
      </c>
      <c r="R29" s="58">
        <f t="shared" si="2"/>
        <v>401200</v>
      </c>
    </row>
    <row r="30" s="27" customFormat="1" ht="18" customHeight="1" spans="3:18">
      <c r="C30" s="46" t="s">
        <v>41</v>
      </c>
      <c r="D30" s="50">
        <v>9484150</v>
      </c>
      <c r="E30" s="47">
        <v>2830000</v>
      </c>
      <c r="F30" s="49">
        <f>IFERROR(VLOOKUP(C30,'Datos Abierto'!$B$3:$O$46,3,FALSE),0)</f>
        <v>0</v>
      </c>
      <c r="G30" s="49">
        <f>IFERROR(VLOOKUP(C30,'Datos Abierto'!$B$3:$O$46,4,FALSE),0)</f>
        <v>0</v>
      </c>
      <c r="H30" s="49">
        <f>IFERROR(VLOOKUP(C30,'Datos Abierto'!$B$3:$O$46,5,FALSE),0)</f>
        <v>0</v>
      </c>
      <c r="I30" s="49">
        <f>IFERROR(VLOOKUP(C30,'Datos Abierto'!$B$3:$O$46,6,FALSE),0)</f>
        <v>0</v>
      </c>
      <c r="J30" s="49">
        <f>IFERROR(VLOOKUP(C30,'Datos Abierto'!$B$3:$O$46,7,FALSE),0)</f>
        <v>0</v>
      </c>
      <c r="K30" s="49">
        <f>IFERROR(VLOOKUP(C30,'Datos Abierto'!$B$3:$O$46,8,FALSE),0)</f>
        <v>0</v>
      </c>
      <c r="L30" s="49">
        <f>IFERROR(VLOOKUP(C30,'Datos Abierto'!$B$3:$O$46,9,FALSE),0)</f>
        <v>0</v>
      </c>
      <c r="M30" s="49">
        <f>IFERROR(VLOOKUP(C30,'Datos Abierto'!$B$3:$O$46,10,FALSE),0)</f>
        <v>0</v>
      </c>
      <c r="N30" s="49">
        <f>IFERROR(VLOOKUP(C30,'Datos Abierto'!$B$3:$O$46,11,FALSE),0)</f>
        <v>0</v>
      </c>
      <c r="O30" s="49">
        <f>IFERROR(VLOOKUP(C30,'Datos Abierto'!$B$3:$O$46,12,FALSE),0)</f>
        <v>0</v>
      </c>
      <c r="P30" s="49">
        <f>IFERROR(VLOOKUP(C30,'Datos Abierto'!$B$3:$O$46,13,FALSE),0)</f>
        <v>0</v>
      </c>
      <c r="Q30" s="49">
        <f>IFERROR(VLOOKUP(C30,'Datos Abierto'!$B$3:$O$46,14,FALSE),0)</f>
        <v>0</v>
      </c>
      <c r="R30" s="58">
        <f t="shared" si="2"/>
        <v>0</v>
      </c>
    </row>
    <row r="31" s="27" customFormat="1" ht="18" customHeight="1" spans="3:18">
      <c r="C31" s="46" t="s">
        <v>42</v>
      </c>
      <c r="D31" s="47">
        <v>250000</v>
      </c>
      <c r="E31" s="47">
        <v>250000</v>
      </c>
      <c r="F31" s="49">
        <f>IFERROR(VLOOKUP(C31,'Datos Abierto'!$B$3:$O$46,3,FALSE),0)</f>
        <v>0</v>
      </c>
      <c r="G31" s="49">
        <f>IFERROR(VLOOKUP(C31,'Datos Abierto'!$B$3:$O$46,4,FALSE),0)</f>
        <v>0</v>
      </c>
      <c r="H31" s="49">
        <f>IFERROR(VLOOKUP(C31,'Datos Abierto'!$B$3:$O$46,5,FALSE),0)</f>
        <v>0</v>
      </c>
      <c r="I31" s="49">
        <f>IFERROR(VLOOKUP(C31,'Datos Abierto'!$B$3:$O$46,6,FALSE),0)</f>
        <v>0</v>
      </c>
      <c r="J31" s="49">
        <f>IFERROR(VLOOKUP(C31,'Datos Abierto'!$B$3:$O$46,7,FALSE),0)</f>
        <v>0</v>
      </c>
      <c r="K31" s="49">
        <f>IFERROR(VLOOKUP(C31,'Datos Abierto'!$B$3:$O$46,8,FALSE),0)</f>
        <v>0</v>
      </c>
      <c r="L31" s="49">
        <f>IFERROR(VLOOKUP(C31,'Datos Abierto'!$B$3:$O$46,9,FALSE),0)</f>
        <v>0</v>
      </c>
      <c r="M31" s="49">
        <f>IFERROR(VLOOKUP(C31,'Datos Abierto'!$B$3:$O$46,10,FALSE),0)</f>
        <v>0</v>
      </c>
      <c r="N31" s="49">
        <f>IFERROR(VLOOKUP(C31,'Datos Abierto'!$B$3:$O$46,11,FALSE),0)</f>
        <v>0</v>
      </c>
      <c r="O31" s="49">
        <f>IFERROR(VLOOKUP(C31,'Datos Abierto'!$B$3:$O$46,12,FALSE),0)</f>
        <v>0</v>
      </c>
      <c r="P31" s="49">
        <f>IFERROR(VLOOKUP(C31,'Datos Abierto'!$B$3:$O$46,13,FALSE),0)</f>
        <v>0</v>
      </c>
      <c r="Q31" s="49">
        <f>IFERROR(VLOOKUP(C31,'Datos Abierto'!$B$3:$O$46,14,FALSE),0)</f>
        <v>0</v>
      </c>
      <c r="R31" s="58">
        <f t="shared" si="2"/>
        <v>0</v>
      </c>
    </row>
    <row r="32" s="27" customFormat="1" ht="18" customHeight="1" spans="3:18">
      <c r="C32" s="46" t="s">
        <v>43</v>
      </c>
      <c r="D32" s="47">
        <v>500000</v>
      </c>
      <c r="E32" s="47">
        <v>800000</v>
      </c>
      <c r="F32" s="49">
        <f>IFERROR(VLOOKUP(C32,'Datos Abierto'!$B$3:$O$46,3,FALSE),0)</f>
        <v>0</v>
      </c>
      <c r="G32" s="49">
        <f>IFERROR(VLOOKUP(C32,'Datos Abierto'!$B$3:$O$46,4,FALSE),0)</f>
        <v>0</v>
      </c>
      <c r="H32" s="49">
        <f>IFERROR(VLOOKUP(C32,'Datos Abierto'!$B$3:$O$46,5,FALSE),0)</f>
        <v>287945.01</v>
      </c>
      <c r="I32" s="49">
        <f>IFERROR(VLOOKUP(C32,'Datos Abierto'!$B$3:$O$46,6,FALSE),0)</f>
        <v>0</v>
      </c>
      <c r="J32" s="49">
        <f>IFERROR(VLOOKUP(C32,'Datos Abierto'!$B$3:$O$46,7,FALSE),0)</f>
        <v>0</v>
      </c>
      <c r="K32" s="49">
        <f>IFERROR(VLOOKUP(C32,'Datos Abierto'!$B$3:$O$46,8,FALSE),0)</f>
        <v>0</v>
      </c>
      <c r="L32" s="49">
        <f>IFERROR(VLOOKUP(C32,'Datos Abierto'!$B$3:$O$46,9,FALSE),0)</f>
        <v>0</v>
      </c>
      <c r="M32" s="49">
        <f>IFERROR(VLOOKUP(C32,'Datos Abierto'!$B$3:$O$46,10,FALSE),0)</f>
        <v>0</v>
      </c>
      <c r="N32" s="49">
        <f>IFERROR(VLOOKUP(C32,'Datos Abierto'!$B$3:$O$46,11,FALSE),0)</f>
        <v>0</v>
      </c>
      <c r="O32" s="49">
        <f>IFERROR(VLOOKUP(C32,'Datos Abierto'!$B$3:$O$46,12,FALSE),0)</f>
        <v>0</v>
      </c>
      <c r="P32" s="49">
        <f>IFERROR(VLOOKUP(C32,'Datos Abierto'!$B$3:$O$46,13,FALSE),0)</f>
        <v>0</v>
      </c>
      <c r="Q32" s="49">
        <f>IFERROR(VLOOKUP(C32,'Datos Abierto'!$B$3:$O$46,14,FALSE),0)</f>
        <v>0</v>
      </c>
      <c r="R32" s="58">
        <f t="shared" si="2"/>
        <v>287945.01</v>
      </c>
    </row>
    <row r="33" s="27" customFormat="1" ht="18" customHeight="1" spans="3:18">
      <c r="C33" s="46" t="s">
        <v>44</v>
      </c>
      <c r="D33" s="47">
        <v>1300000</v>
      </c>
      <c r="E33" s="47">
        <v>1300000</v>
      </c>
      <c r="F33" s="49">
        <f>IFERROR(VLOOKUP(C33,'Datos Abierto'!$B$3:$O$46,3,FALSE),0)</f>
        <v>0</v>
      </c>
      <c r="G33" s="49">
        <f>IFERROR(VLOOKUP(C33,'Datos Abierto'!$B$3:$O$46,4,FALSE),0)</f>
        <v>0</v>
      </c>
      <c r="H33" s="49">
        <f>IFERROR(VLOOKUP(C33,'Datos Abierto'!$B$3:$O$46,5,FALSE),0)</f>
        <v>165613</v>
      </c>
      <c r="I33" s="49">
        <f>IFERROR(VLOOKUP(C33,'Datos Abierto'!$B$3:$O$46,6,FALSE),0)</f>
        <v>0</v>
      </c>
      <c r="J33" s="49">
        <f>IFERROR(VLOOKUP(C33,'Datos Abierto'!$B$3:$O$46,7,FALSE),0)</f>
        <v>0</v>
      </c>
      <c r="K33" s="49">
        <f>IFERROR(VLOOKUP(C33,'Datos Abierto'!$B$3:$O$46,8,FALSE),0)</f>
        <v>0</v>
      </c>
      <c r="L33" s="49">
        <f>IFERROR(VLOOKUP(C33,'Datos Abierto'!$B$3:$O$46,9,FALSE),0)</f>
        <v>0</v>
      </c>
      <c r="M33" s="49">
        <f>IFERROR(VLOOKUP(C33,'Datos Abierto'!$B$3:$O$46,10,FALSE),0)</f>
        <v>0</v>
      </c>
      <c r="N33" s="49">
        <f>IFERROR(VLOOKUP(C33,'Datos Abierto'!$B$3:$O$46,11,FALSE),0)</f>
        <v>0</v>
      </c>
      <c r="O33" s="49">
        <f>IFERROR(VLOOKUP(C33,'Datos Abierto'!$B$3:$O$46,12,FALSE),0)</f>
        <v>0</v>
      </c>
      <c r="P33" s="49">
        <f>IFERROR(VLOOKUP(C33,'Datos Abierto'!$B$3:$O$46,13,FALSE),0)</f>
        <v>0</v>
      </c>
      <c r="Q33" s="49">
        <f>IFERROR(VLOOKUP(C33,'Datos Abierto'!$B$3:$O$46,14,FALSE),0)</f>
        <v>0</v>
      </c>
      <c r="R33" s="58">
        <f t="shared" si="2"/>
        <v>165613</v>
      </c>
    </row>
    <row r="34" s="27" customFormat="1" ht="18" customHeight="1" spans="3:18">
      <c r="C34" s="46" t="s">
        <v>45</v>
      </c>
      <c r="D34" s="47">
        <v>12000000</v>
      </c>
      <c r="E34" s="47">
        <v>19800000</v>
      </c>
      <c r="F34" s="49">
        <f>IFERROR(VLOOKUP(C34,'Datos Abierto'!$B$3:$O$46,3,FALSE),0)</f>
        <v>0</v>
      </c>
      <c r="G34" s="49">
        <f>IFERROR(VLOOKUP(C34,'Datos Abierto'!$B$3:$O$46,4,FALSE),0)</f>
        <v>0</v>
      </c>
      <c r="H34" s="49">
        <f>IFERROR(VLOOKUP(C34,'Datos Abierto'!$B$3:$O$46,5,FALSE),0)</f>
        <v>0</v>
      </c>
      <c r="I34" s="49">
        <f>IFERROR(VLOOKUP(C34,'Datos Abierto'!$B$3:$O$46,6,FALSE),0)</f>
        <v>0</v>
      </c>
      <c r="J34" s="49">
        <f>IFERROR(VLOOKUP(C34,'Datos Abierto'!$B$3:$O$46,7,FALSE),0)</f>
        <v>0</v>
      </c>
      <c r="K34" s="49">
        <f>IFERROR(VLOOKUP(C34,'Datos Abierto'!$B$3:$O$46,8,FALSE),0)</f>
        <v>0</v>
      </c>
      <c r="L34" s="49">
        <f>IFERROR(VLOOKUP(C34,'Datos Abierto'!$B$3:$O$46,9,FALSE),0)</f>
        <v>0</v>
      </c>
      <c r="M34" s="49">
        <f>IFERROR(VLOOKUP(C34,'Datos Abierto'!$B$3:$O$46,10,FALSE),0)</f>
        <v>0</v>
      </c>
      <c r="N34" s="49">
        <f>IFERROR(VLOOKUP(C34,'Datos Abierto'!$B$3:$O$46,11,FALSE),0)</f>
        <v>0</v>
      </c>
      <c r="O34" s="49">
        <f>IFERROR(VLOOKUP(C34,'Datos Abierto'!$B$3:$O$46,12,FALSE),0)</f>
        <v>0</v>
      </c>
      <c r="P34" s="49">
        <f>IFERROR(VLOOKUP(C34,'Datos Abierto'!$B$3:$O$46,13,FALSE),0)</f>
        <v>0</v>
      </c>
      <c r="Q34" s="49">
        <f>IFERROR(VLOOKUP(C34,'Datos Abierto'!$B$3:$O$46,14,FALSE),0)</f>
        <v>0</v>
      </c>
      <c r="R34" s="58">
        <f t="shared" si="2"/>
        <v>0</v>
      </c>
    </row>
    <row r="35" s="27" customFormat="1" ht="18" customHeight="1" spans="3:18">
      <c r="C35" s="46" t="s">
        <v>46</v>
      </c>
      <c r="D35" s="47">
        <v>0</v>
      </c>
      <c r="E35" s="47">
        <v>0</v>
      </c>
      <c r="F35" s="49">
        <f>IFERROR(VLOOKUP(C35,'Datos Abierto'!$B$3:$O$46,3,FALSE),0)</f>
        <v>0</v>
      </c>
      <c r="G35" s="49">
        <f>IFERROR(VLOOKUP(C35,'Datos Abierto'!$B$3:$O$46,4,FALSE),0)</f>
        <v>0</v>
      </c>
      <c r="H35" s="49">
        <f>IFERROR(VLOOKUP(C35,'Datos Abierto'!$B$3:$O$46,5,FALSE),0)</f>
        <v>0</v>
      </c>
      <c r="I35" s="49">
        <f>IFERROR(VLOOKUP(C35,'Datos Abierto'!$B$3:$O$46,6,FALSE),0)</f>
        <v>0</v>
      </c>
      <c r="J35" s="49">
        <f>IFERROR(VLOOKUP(C35,'Datos Abierto'!$B$3:$O$46,7,FALSE),0)</f>
        <v>0</v>
      </c>
      <c r="K35" s="49">
        <f>IFERROR(VLOOKUP(C35,'Datos Abierto'!$B$3:$O$46,8,FALSE),0)</f>
        <v>0</v>
      </c>
      <c r="L35" s="49">
        <f>IFERROR(VLOOKUP(C35,'Datos Abierto'!$B$3:$O$46,9,FALSE),0)</f>
        <v>0</v>
      </c>
      <c r="M35" s="49">
        <f>IFERROR(VLOOKUP(C35,'Datos Abierto'!$B$3:$O$46,10,FALSE),0)</f>
        <v>0</v>
      </c>
      <c r="N35" s="49">
        <f>IFERROR(VLOOKUP(C35,'Datos Abierto'!$B$3:$O$46,11,FALSE),0)</f>
        <v>0</v>
      </c>
      <c r="O35" s="49">
        <f>IFERROR(VLOOKUP(C35,'Datos Abierto'!$B$3:$O$46,12,FALSE),0)</f>
        <v>0</v>
      </c>
      <c r="P35" s="49">
        <f>IFERROR(VLOOKUP(C35,'Datos Abierto'!$B$3:$O$46,13,FALSE),0)</f>
        <v>0</v>
      </c>
      <c r="Q35" s="49">
        <f>IFERROR(VLOOKUP(C35,'Datos Abierto'!$B$3:$O$46,14,FALSE),0)</f>
        <v>0</v>
      </c>
      <c r="R35" s="58">
        <f t="shared" si="2"/>
        <v>0</v>
      </c>
    </row>
    <row r="36" s="27" customFormat="1" ht="18" customHeight="1" spans="3:18">
      <c r="C36" s="46" t="s">
        <v>47</v>
      </c>
      <c r="D36" s="47">
        <v>11700000</v>
      </c>
      <c r="E36" s="47">
        <v>11200000</v>
      </c>
      <c r="F36" s="49">
        <f>IFERROR(VLOOKUP(C36,'Datos Abierto'!$B$3:$O$46,3,FALSE),0)</f>
        <v>0</v>
      </c>
      <c r="G36" s="49">
        <f>IFERROR(VLOOKUP(C36,'Datos Abierto'!$B$3:$O$46,4,FALSE),0)</f>
        <v>272442.52</v>
      </c>
      <c r="H36" s="49">
        <f>IFERROR(VLOOKUP(C36,'Datos Abierto'!$B$3:$O$46,5,FALSE),0)</f>
        <v>1718584.67</v>
      </c>
      <c r="I36" s="49">
        <f>IFERROR(VLOOKUP(C36,'Datos Abierto'!$B$3:$O$46,6,FALSE),0)</f>
        <v>0</v>
      </c>
      <c r="J36" s="49">
        <f>IFERROR(VLOOKUP(C36,'Datos Abierto'!$B$3:$O$46,7,FALSE),0)</f>
        <v>0</v>
      </c>
      <c r="K36" s="49">
        <f>IFERROR(VLOOKUP(C36,'Datos Abierto'!$B$3:$O$46,8,FALSE),0)</f>
        <v>0</v>
      </c>
      <c r="L36" s="49">
        <f>IFERROR(VLOOKUP(C36,'Datos Abierto'!$B$3:$O$46,9,FALSE),0)</f>
        <v>0</v>
      </c>
      <c r="M36" s="49">
        <f>IFERROR(VLOOKUP(C36,'Datos Abierto'!$B$3:$O$46,10,FALSE),0)</f>
        <v>0</v>
      </c>
      <c r="N36" s="49">
        <f>IFERROR(VLOOKUP(C36,'Datos Abierto'!$B$3:$O$46,11,FALSE),0)</f>
        <v>0</v>
      </c>
      <c r="O36" s="49">
        <f>IFERROR(VLOOKUP(C36,'Datos Abierto'!$B$3:$O$46,12,FALSE),0)</f>
        <v>0</v>
      </c>
      <c r="P36" s="49">
        <f>IFERROR(VLOOKUP(C36,'Datos Abierto'!$B$3:$O$46,13,FALSE),0)</f>
        <v>0</v>
      </c>
      <c r="Q36" s="49">
        <f>IFERROR(VLOOKUP(C36,'Datos Abierto'!$B$3:$O$46,14,FALSE),0)</f>
        <v>0</v>
      </c>
      <c r="R36" s="58">
        <f t="shared" si="2"/>
        <v>1991027.19</v>
      </c>
    </row>
    <row r="37" s="28" customFormat="1" ht="18" customHeight="1" spans="3:18">
      <c r="C37" s="51" t="s">
        <v>48</v>
      </c>
      <c r="D37" s="52">
        <f>SUM(D38:D45)</f>
        <v>3300000</v>
      </c>
      <c r="E37" s="52">
        <f>SUM(E38:E45)</f>
        <v>2800000</v>
      </c>
      <c r="F37" s="52">
        <f>IFERROR(VLOOKUP(C37,'Datos Abierto'!$B$3:$O$46,3,FALSE),0)</f>
        <v>0</v>
      </c>
      <c r="G37" s="52">
        <f>IFERROR(VLOOKUP(C37,'Datos Abierto'!$B$3:$O$46,4,FALSE),0)</f>
        <v>25000</v>
      </c>
      <c r="H37" s="52">
        <f>IFERROR(VLOOKUP(C37,'Datos Abierto'!$B$3:$O$46,5,FALSE),0)</f>
        <v>158795.31</v>
      </c>
      <c r="I37" s="52">
        <f>IFERROR(VLOOKUP(C37,'Datos Abierto'!$B$3:$O$46,6,FALSE),0)</f>
        <v>0</v>
      </c>
      <c r="J37" s="52">
        <f>IFERROR(VLOOKUP(C37,'Datos Abierto'!$B$3:$O$46,7,FALSE),0)</f>
        <v>0</v>
      </c>
      <c r="K37" s="52">
        <f>IFERROR(VLOOKUP(C37,'Datos Abierto'!$B$3:$O$46,8,FALSE),0)</f>
        <v>0</v>
      </c>
      <c r="L37" s="52">
        <f>IFERROR(VLOOKUP(C37,'Datos Abierto'!$B$3:$O$46,9,FALSE),0)</f>
        <v>0</v>
      </c>
      <c r="M37" s="52">
        <f>IFERROR(VLOOKUP(C37,'Datos Abierto'!$B$3:$O$46,10,FALSE),0)</f>
        <v>0</v>
      </c>
      <c r="N37" s="52">
        <f>IFERROR(VLOOKUP(C37,'Datos Abierto'!$B$3:$O$46,11,FALSE),0)</f>
        <v>0</v>
      </c>
      <c r="O37" s="52">
        <f>IFERROR(VLOOKUP(C37,'Datos Abierto'!$B$3:$O$46,12,FALSE),0)</f>
        <v>0</v>
      </c>
      <c r="P37" s="52">
        <f>IFERROR(VLOOKUP(C37,'Datos Abierto'!$B$3:$O$46,13,FALSE),0)</f>
        <v>0</v>
      </c>
      <c r="Q37" s="52">
        <f>IFERROR(VLOOKUP(C37,'Datos Abierto'!$B$3:$O$46,14,FALSE),0)</f>
        <v>0</v>
      </c>
      <c r="R37" s="58">
        <f t="shared" si="2"/>
        <v>183795.31</v>
      </c>
    </row>
    <row r="38" s="27" customFormat="1" ht="18" customHeight="1" spans="3:18">
      <c r="C38" s="46" t="s">
        <v>49</v>
      </c>
      <c r="D38" s="47">
        <v>3300000</v>
      </c>
      <c r="E38" s="47">
        <v>2800000</v>
      </c>
      <c r="F38" s="49">
        <f>IFERROR(VLOOKUP(C38,'Datos Abierto'!$B$3:$O$46,3,FALSE),0)</f>
        <v>0</v>
      </c>
      <c r="G38" s="49">
        <f>IFERROR(VLOOKUP(C38,'Datos Abierto'!$B$3:$O$46,4,FALSE),0)</f>
        <v>25000</v>
      </c>
      <c r="H38" s="49">
        <f>IFERROR(VLOOKUP(C38,'Datos Abierto'!$B$3:$O$46,5,FALSE),0)</f>
        <v>158795.31</v>
      </c>
      <c r="I38" s="49">
        <f>IFERROR(VLOOKUP(C38,'Datos Abierto'!$B$3:$O$46,6,FALSE),0)</f>
        <v>0</v>
      </c>
      <c r="J38" s="49">
        <f>IFERROR(VLOOKUP(C38,'Datos Abierto'!$B$3:$O$46,7,FALSE),0)</f>
        <v>0</v>
      </c>
      <c r="K38" s="49">
        <f>IFERROR(VLOOKUP(C38,'Datos Abierto'!$B$3:$O$46,8,FALSE),0)</f>
        <v>0</v>
      </c>
      <c r="L38" s="49">
        <f>IFERROR(VLOOKUP(C38,'Datos Abierto'!$B$3:$O$46,9,FALSE),0)</f>
        <v>0</v>
      </c>
      <c r="M38" s="49">
        <f>IFERROR(VLOOKUP(C38,'Datos Abierto'!$B$3:$O$46,10,FALSE),0)</f>
        <v>0</v>
      </c>
      <c r="N38" s="49">
        <f>IFERROR(VLOOKUP(C38,'Datos Abierto'!$B$3:$O$46,11,FALSE),0)</f>
        <v>0</v>
      </c>
      <c r="O38" s="49">
        <f>IFERROR(VLOOKUP(C38,'Datos Abierto'!$B$3:$O$46,12,FALSE),0)</f>
        <v>0</v>
      </c>
      <c r="P38" s="49">
        <f>IFERROR(VLOOKUP(C38,'Datos Abierto'!$B$3:$O$46,13,FALSE),0)</f>
        <v>0</v>
      </c>
      <c r="Q38" s="49">
        <f>IFERROR(VLOOKUP(C38,'Datos Abierto'!$B$3:$O$46,14,FALSE),0)</f>
        <v>0</v>
      </c>
      <c r="R38" s="58">
        <f t="shared" si="2"/>
        <v>183795.31</v>
      </c>
    </row>
    <row r="39" s="27" customFormat="1" ht="18" customHeight="1" spans="3:18">
      <c r="C39" s="46" t="s">
        <v>50</v>
      </c>
      <c r="D39" s="47">
        <v>0</v>
      </c>
      <c r="E39" s="47">
        <v>0</v>
      </c>
      <c r="F39" s="49">
        <f>IFERROR(VLOOKUP(C39,'Datos Abierto'!$B$3:$O$46,3,FALSE),0)</f>
        <v>0</v>
      </c>
      <c r="G39" s="49">
        <f>IFERROR(VLOOKUP(C39,'Datos Abierto'!$B$3:$O$46,4,FALSE),0)</f>
        <v>0</v>
      </c>
      <c r="H39" s="49">
        <f>IFERROR(VLOOKUP(C39,'Datos Abierto'!$B$3:$O$46,5,FALSE),0)</f>
        <v>0</v>
      </c>
      <c r="I39" s="49">
        <f>IFERROR(VLOOKUP(C39,'Datos Abierto'!$B$3:$O$46,6,FALSE),0)</f>
        <v>0</v>
      </c>
      <c r="J39" s="49">
        <f>IFERROR(VLOOKUP(C39,'Datos Abierto'!$B$3:$O$46,7,FALSE),0)</f>
        <v>0</v>
      </c>
      <c r="K39" s="49">
        <f>IFERROR(VLOOKUP(C39,'Datos Abierto'!$B$3:$O$46,8,FALSE),0)</f>
        <v>0</v>
      </c>
      <c r="L39" s="49">
        <f>IFERROR(VLOOKUP(C39,'Datos Abierto'!$B$3:$O$46,9,FALSE),0)</f>
        <v>0</v>
      </c>
      <c r="M39" s="49">
        <f>IFERROR(VLOOKUP(C39,'Datos Abierto'!$B$3:$O$46,10,FALSE),0)</f>
        <v>0</v>
      </c>
      <c r="N39" s="49">
        <f>IFERROR(VLOOKUP(C39,'Datos Abierto'!$B$3:$O$46,11,FALSE),0)</f>
        <v>0</v>
      </c>
      <c r="O39" s="49">
        <f>IFERROR(VLOOKUP(C39,'Datos Abierto'!$B$3:$O$46,12,FALSE),0)</f>
        <v>0</v>
      </c>
      <c r="P39" s="49">
        <f>IFERROR(VLOOKUP(C39,'Datos Abierto'!$B$3:$O$46,13,FALSE),0)</f>
        <v>0</v>
      </c>
      <c r="Q39" s="49">
        <f>IFERROR(VLOOKUP(C39,'Datos Abierto'!$B$3:$O$46,14,FALSE),0)</f>
        <v>0</v>
      </c>
      <c r="R39" s="58">
        <f t="shared" si="2"/>
        <v>0</v>
      </c>
    </row>
    <row r="40" s="27" customFormat="1" ht="18" customHeight="1" spans="3:18">
      <c r="C40" s="46" t="s">
        <v>51</v>
      </c>
      <c r="D40" s="47">
        <v>0</v>
      </c>
      <c r="E40" s="47">
        <v>0</v>
      </c>
      <c r="F40" s="49">
        <f>IFERROR(VLOOKUP(C40,'Datos Abierto'!$B$3:$O$46,3,FALSE),0)</f>
        <v>0</v>
      </c>
      <c r="G40" s="49">
        <f>IFERROR(VLOOKUP(C40,'Datos Abierto'!$B$3:$O$46,4,FALSE),0)</f>
        <v>0</v>
      </c>
      <c r="H40" s="49">
        <f>IFERROR(VLOOKUP(C40,'Datos Abierto'!$B$3:$O$46,5,FALSE),0)</f>
        <v>0</v>
      </c>
      <c r="I40" s="49">
        <f>IFERROR(VLOOKUP(C40,'Datos Abierto'!$B$3:$O$46,6,FALSE),0)</f>
        <v>0</v>
      </c>
      <c r="J40" s="49">
        <f>IFERROR(VLOOKUP(C40,'Datos Abierto'!$B$3:$O$46,7,FALSE),0)</f>
        <v>0</v>
      </c>
      <c r="K40" s="49">
        <f>IFERROR(VLOOKUP(C40,'Datos Abierto'!$B$3:$O$46,8,FALSE),0)</f>
        <v>0</v>
      </c>
      <c r="L40" s="49">
        <f>IFERROR(VLOOKUP(C40,'Datos Abierto'!$B$3:$O$46,9,FALSE),0)</f>
        <v>0</v>
      </c>
      <c r="M40" s="49">
        <f>IFERROR(VLOOKUP(C40,'Datos Abierto'!$B$3:$O$46,10,FALSE),0)</f>
        <v>0</v>
      </c>
      <c r="N40" s="49">
        <f>IFERROR(VLOOKUP(C40,'Datos Abierto'!$B$3:$O$46,11,FALSE),0)</f>
        <v>0</v>
      </c>
      <c r="O40" s="49">
        <f>IFERROR(VLOOKUP(C40,'Datos Abierto'!$B$3:$O$46,12,FALSE),0)</f>
        <v>0</v>
      </c>
      <c r="P40" s="49">
        <f>IFERROR(VLOOKUP(C40,'Datos Abierto'!$B$3:$O$46,13,FALSE),0)</f>
        <v>0</v>
      </c>
      <c r="Q40" s="49">
        <f>IFERROR(VLOOKUP(C40,'Datos Abierto'!$B$3:$O$46,14,FALSE),0)</f>
        <v>0</v>
      </c>
      <c r="R40" s="58">
        <f t="shared" si="2"/>
        <v>0</v>
      </c>
    </row>
    <row r="41" s="27" customFormat="1" ht="18" customHeight="1" spans="3:18">
      <c r="C41" s="46" t="s">
        <v>52</v>
      </c>
      <c r="D41" s="47">
        <v>0</v>
      </c>
      <c r="E41" s="47">
        <v>0</v>
      </c>
      <c r="F41" s="49">
        <f>IFERROR(VLOOKUP(C41,'Datos Abierto'!$B$3:$O$46,3,FALSE),0)</f>
        <v>0</v>
      </c>
      <c r="G41" s="49">
        <f>IFERROR(VLOOKUP(C41,'Datos Abierto'!$B$3:$O$46,4,FALSE),0)</f>
        <v>0</v>
      </c>
      <c r="H41" s="49">
        <f>IFERROR(VLOOKUP(C41,'Datos Abierto'!$B$3:$O$46,5,FALSE),0)</f>
        <v>0</v>
      </c>
      <c r="I41" s="49">
        <f>IFERROR(VLOOKUP(C41,'Datos Abierto'!$B$3:$O$46,6,FALSE),0)</f>
        <v>0</v>
      </c>
      <c r="J41" s="49">
        <f>IFERROR(VLOOKUP(C41,'Datos Abierto'!$B$3:$O$46,7,FALSE),0)</f>
        <v>0</v>
      </c>
      <c r="K41" s="49">
        <f>IFERROR(VLOOKUP(C41,'Datos Abierto'!$B$3:$O$46,8,FALSE),0)</f>
        <v>0</v>
      </c>
      <c r="L41" s="49">
        <f>IFERROR(VLOOKUP(C41,'Datos Abierto'!$B$3:$O$46,9,FALSE),0)</f>
        <v>0</v>
      </c>
      <c r="M41" s="49">
        <f>IFERROR(VLOOKUP(C41,'Datos Abierto'!$B$3:$O$46,10,FALSE),0)</f>
        <v>0</v>
      </c>
      <c r="N41" s="49">
        <f>IFERROR(VLOOKUP(C41,'Datos Abierto'!$B$3:$O$46,11,FALSE),0)</f>
        <v>0</v>
      </c>
      <c r="O41" s="49">
        <f>IFERROR(VLOOKUP(C41,'Datos Abierto'!$B$3:$O$46,12,FALSE),0)</f>
        <v>0</v>
      </c>
      <c r="P41" s="49">
        <f>IFERROR(VLOOKUP(C41,'Datos Abierto'!$B$3:$O$46,13,FALSE),0)</f>
        <v>0</v>
      </c>
      <c r="Q41" s="49">
        <f>IFERROR(VLOOKUP(C41,'Datos Abierto'!$B$3:$O$46,14,FALSE),0)</f>
        <v>0</v>
      </c>
      <c r="R41" s="58">
        <f t="shared" si="2"/>
        <v>0</v>
      </c>
    </row>
    <row r="42" s="27" customFormat="1" ht="18" customHeight="1" spans="3:18">
      <c r="C42" s="46" t="s">
        <v>53</v>
      </c>
      <c r="D42" s="47">
        <v>0</v>
      </c>
      <c r="E42" s="47">
        <v>0</v>
      </c>
      <c r="F42" s="49">
        <f>IFERROR(VLOOKUP(C42,'Datos Abierto'!$B$3:$O$46,3,FALSE),0)</f>
        <v>0</v>
      </c>
      <c r="G42" s="49">
        <f>IFERROR(VLOOKUP(C42,'Datos Abierto'!$B$3:$O$46,4,FALSE),0)</f>
        <v>0</v>
      </c>
      <c r="H42" s="49">
        <f>IFERROR(VLOOKUP(C42,'Datos Abierto'!$B$3:$O$46,5,FALSE),0)</f>
        <v>0</v>
      </c>
      <c r="I42" s="49">
        <f>IFERROR(VLOOKUP(C42,'Datos Abierto'!$B$3:$O$46,6,FALSE),0)</f>
        <v>0</v>
      </c>
      <c r="J42" s="49">
        <f>IFERROR(VLOOKUP(C42,'Datos Abierto'!$B$3:$O$46,7,FALSE),0)</f>
        <v>0</v>
      </c>
      <c r="K42" s="49">
        <f>IFERROR(VLOOKUP(C42,'Datos Abierto'!$B$3:$O$46,8,FALSE),0)</f>
        <v>0</v>
      </c>
      <c r="L42" s="49">
        <f>IFERROR(VLOOKUP(C42,'Datos Abierto'!$B$3:$O$46,9,FALSE),0)</f>
        <v>0</v>
      </c>
      <c r="M42" s="49">
        <f>IFERROR(VLOOKUP(C42,'Datos Abierto'!$B$3:$O$46,10,FALSE),0)</f>
        <v>0</v>
      </c>
      <c r="N42" s="49">
        <f>IFERROR(VLOOKUP(C42,'Datos Abierto'!$B$3:$O$46,11,FALSE),0)</f>
        <v>0</v>
      </c>
      <c r="O42" s="49">
        <f>IFERROR(VLOOKUP(C42,'Datos Abierto'!$B$3:$O$46,12,FALSE),0)</f>
        <v>0</v>
      </c>
      <c r="P42" s="49">
        <f>IFERROR(VLOOKUP(C42,'Datos Abierto'!$B$3:$O$46,13,FALSE),0)</f>
        <v>0</v>
      </c>
      <c r="Q42" s="49">
        <f>IFERROR(VLOOKUP(C42,'Datos Abierto'!$B$3:$O$46,14,FALSE),0)</f>
        <v>0</v>
      </c>
      <c r="R42" s="58">
        <f t="shared" ref="R42:R73" si="5">SUM(F42:Q42)</f>
        <v>0</v>
      </c>
    </row>
    <row r="43" s="27" customFormat="1" ht="18" customHeight="1" spans="3:18">
      <c r="C43" s="46" t="s">
        <v>54</v>
      </c>
      <c r="D43" s="47">
        <v>0</v>
      </c>
      <c r="E43" s="47">
        <v>0</v>
      </c>
      <c r="F43" s="49">
        <f>IFERROR(VLOOKUP(C43,'Datos Abierto'!$B$3:$O$46,3,FALSE),0)</f>
        <v>0</v>
      </c>
      <c r="G43" s="49">
        <f>IFERROR(VLOOKUP(C43,'Datos Abierto'!$B$3:$O$46,4,FALSE),0)</f>
        <v>0</v>
      </c>
      <c r="H43" s="49">
        <f>IFERROR(VLOOKUP(C43,'Datos Abierto'!$B$3:$O$46,5,FALSE),0)</f>
        <v>0</v>
      </c>
      <c r="I43" s="49">
        <f>IFERROR(VLOOKUP(C43,'Datos Abierto'!$B$3:$O$46,6,FALSE),0)</f>
        <v>0</v>
      </c>
      <c r="J43" s="49">
        <f>IFERROR(VLOOKUP(C43,'Datos Abierto'!$B$3:$O$46,7,FALSE),0)</f>
        <v>0</v>
      </c>
      <c r="K43" s="49">
        <f>IFERROR(VLOOKUP(C43,'Datos Abierto'!$B$3:$O$46,8,FALSE),0)</f>
        <v>0</v>
      </c>
      <c r="L43" s="49">
        <f>IFERROR(VLOOKUP(C43,'Datos Abierto'!$B$3:$O$46,9,FALSE),0)</f>
        <v>0</v>
      </c>
      <c r="M43" s="49">
        <f>IFERROR(VLOOKUP(C43,'Datos Abierto'!$B$3:$O$46,10,FALSE),0)</f>
        <v>0</v>
      </c>
      <c r="N43" s="49">
        <f>IFERROR(VLOOKUP(C43,'Datos Abierto'!$B$3:$O$46,11,FALSE),0)</f>
        <v>0</v>
      </c>
      <c r="O43" s="49">
        <f>IFERROR(VLOOKUP(C43,'Datos Abierto'!$B$3:$O$46,12,FALSE),0)</f>
        <v>0</v>
      </c>
      <c r="P43" s="49">
        <f>IFERROR(VLOOKUP(C43,'Datos Abierto'!$B$3:$O$46,13,FALSE),0)</f>
        <v>0</v>
      </c>
      <c r="Q43" s="49">
        <f>IFERROR(VLOOKUP(C43,'Datos Abierto'!$B$3:$O$46,14,FALSE),0)</f>
        <v>0</v>
      </c>
      <c r="R43" s="58">
        <f t="shared" si="5"/>
        <v>0</v>
      </c>
    </row>
    <row r="44" s="27" customFormat="1" ht="18" customHeight="1" spans="3:18">
      <c r="C44" s="46" t="s">
        <v>55</v>
      </c>
      <c r="D44" s="47">
        <v>0</v>
      </c>
      <c r="E44" s="47">
        <v>0</v>
      </c>
      <c r="F44" s="49">
        <f>IFERROR(VLOOKUP(C44,'Datos Abierto'!$B$3:$O$46,3,FALSE),0)</f>
        <v>0</v>
      </c>
      <c r="G44" s="49">
        <f>IFERROR(VLOOKUP(C44,'Datos Abierto'!$B$3:$O$46,4,FALSE),0)</f>
        <v>0</v>
      </c>
      <c r="H44" s="49">
        <f>IFERROR(VLOOKUP(C44,'Datos Abierto'!$B$3:$O$46,5,FALSE),0)</f>
        <v>0</v>
      </c>
      <c r="I44" s="49">
        <f>IFERROR(VLOOKUP(C44,'Datos Abierto'!$B$3:$O$46,6,FALSE),0)</f>
        <v>0</v>
      </c>
      <c r="J44" s="49">
        <f>IFERROR(VLOOKUP(C44,'Datos Abierto'!$B$3:$O$46,7,FALSE),0)</f>
        <v>0</v>
      </c>
      <c r="K44" s="49">
        <f>IFERROR(VLOOKUP(C44,'Datos Abierto'!$B$3:$O$46,8,FALSE),0)</f>
        <v>0</v>
      </c>
      <c r="L44" s="49">
        <f>IFERROR(VLOOKUP(C44,'Datos Abierto'!$B$3:$O$46,9,FALSE),0)</f>
        <v>0</v>
      </c>
      <c r="M44" s="49">
        <f>IFERROR(VLOOKUP(C44,'Datos Abierto'!$B$3:$O$46,10,FALSE),0)</f>
        <v>0</v>
      </c>
      <c r="N44" s="49">
        <f>IFERROR(VLOOKUP(C44,'Datos Abierto'!$B$3:$O$46,11,FALSE),0)</f>
        <v>0</v>
      </c>
      <c r="O44" s="49">
        <f>IFERROR(VLOOKUP(C44,'Datos Abierto'!$B$3:$O$46,12,FALSE),0)</f>
        <v>0</v>
      </c>
      <c r="P44" s="49">
        <f>IFERROR(VLOOKUP(C44,'Datos Abierto'!$B$3:$O$46,13,FALSE),0)</f>
        <v>0</v>
      </c>
      <c r="Q44" s="49">
        <f>IFERROR(VLOOKUP(C44,'Datos Abierto'!$B$3:$O$46,14,FALSE),0)</f>
        <v>0</v>
      </c>
      <c r="R44" s="58">
        <f t="shared" si="5"/>
        <v>0</v>
      </c>
    </row>
    <row r="45" s="27" customFormat="1" ht="18" customHeight="1" spans="3:18">
      <c r="C45" s="46" t="s">
        <v>56</v>
      </c>
      <c r="D45" s="47">
        <v>0</v>
      </c>
      <c r="E45" s="47">
        <v>0</v>
      </c>
      <c r="F45" s="49">
        <f>IFERROR(VLOOKUP(C45,'Datos Abierto'!$B$3:$O$46,3,FALSE),0)</f>
        <v>0</v>
      </c>
      <c r="G45" s="49">
        <f>IFERROR(VLOOKUP(C45,'Datos Abierto'!$B$3:$O$46,4,FALSE),0)</f>
        <v>0</v>
      </c>
      <c r="H45" s="49">
        <f>IFERROR(VLOOKUP(C45,'Datos Abierto'!$B$3:$O$46,5,FALSE),0)</f>
        <v>0</v>
      </c>
      <c r="I45" s="49">
        <f>IFERROR(VLOOKUP(C45,'Datos Abierto'!$B$3:$O$46,6,FALSE),0)</f>
        <v>0</v>
      </c>
      <c r="J45" s="49">
        <f>IFERROR(VLOOKUP(C45,'Datos Abierto'!$B$3:$O$46,7,FALSE),0)</f>
        <v>0</v>
      </c>
      <c r="K45" s="49">
        <f>IFERROR(VLOOKUP(C45,'Datos Abierto'!$B$3:$O$46,8,FALSE),0)</f>
        <v>0</v>
      </c>
      <c r="L45" s="49">
        <f>IFERROR(VLOOKUP(C45,'Datos Abierto'!$B$3:$O$46,9,FALSE),0)</f>
        <v>0</v>
      </c>
      <c r="M45" s="49">
        <f>IFERROR(VLOOKUP(C45,'Datos Abierto'!$B$3:$O$46,10,FALSE),0)</f>
        <v>0</v>
      </c>
      <c r="N45" s="49">
        <f>IFERROR(VLOOKUP(C45,'Datos Abierto'!$B$3:$O$46,11,FALSE),0)</f>
        <v>0</v>
      </c>
      <c r="O45" s="49">
        <f>IFERROR(VLOOKUP(C45,'Datos Abierto'!$B$3:$O$46,12,FALSE),0)</f>
        <v>0</v>
      </c>
      <c r="P45" s="49">
        <f>IFERROR(VLOOKUP(C45,'Datos Abierto'!$B$3:$O$46,13,FALSE),0)</f>
        <v>0</v>
      </c>
      <c r="Q45" s="49">
        <f>IFERROR(VLOOKUP(C45,'Datos Abierto'!$B$3:$O$46,14,FALSE),0)</f>
        <v>0</v>
      </c>
      <c r="R45" s="58">
        <f t="shared" si="5"/>
        <v>0</v>
      </c>
    </row>
    <row r="46" s="28" customFormat="1" ht="18" customHeight="1" spans="3:18">
      <c r="C46" s="51" t="s">
        <v>57</v>
      </c>
      <c r="D46" s="52">
        <v>0</v>
      </c>
      <c r="E46" s="52">
        <v>0</v>
      </c>
      <c r="F46" s="52">
        <f>IFERROR(VLOOKUP(C46,'Datos Abierto'!$B$3:$O$46,3,FALSE),0)</f>
        <v>0</v>
      </c>
      <c r="G46" s="52">
        <f>IFERROR(VLOOKUP(C46,'Datos Abierto'!$B$3:$O$46,4,FALSE),0)</f>
        <v>0</v>
      </c>
      <c r="H46" s="52">
        <f>IFERROR(VLOOKUP(C46,'Datos Abierto'!$B$3:$O$46,5,FALSE),0)</f>
        <v>0</v>
      </c>
      <c r="I46" s="52">
        <f>IFERROR(VLOOKUP(C46,'Datos Abierto'!$B$3:$O$46,6,FALSE),0)</f>
        <v>0</v>
      </c>
      <c r="J46" s="52">
        <f>IFERROR(VLOOKUP(C46,'Datos Abierto'!$B$3:$O$46,7,FALSE),0)</f>
        <v>0</v>
      </c>
      <c r="K46" s="52">
        <f>IFERROR(VLOOKUP(C46,'Datos Abierto'!$B$3:$O$46,8,FALSE),0)</f>
        <v>0</v>
      </c>
      <c r="L46" s="52">
        <f>IFERROR(VLOOKUP(C46,'Datos Abierto'!$B$3:$O$46,9,FALSE),0)</f>
        <v>0</v>
      </c>
      <c r="M46" s="52">
        <f>IFERROR(VLOOKUP(C46,'Datos Abierto'!$B$3:$O$46,10,FALSE),0)</f>
        <v>0</v>
      </c>
      <c r="N46" s="52">
        <f>IFERROR(VLOOKUP(C46,'Datos Abierto'!$B$3:$O$46,11,FALSE),0)</f>
        <v>0</v>
      </c>
      <c r="O46" s="52">
        <f>IFERROR(VLOOKUP(C46,'Datos Abierto'!$B$3:$O$46,12,FALSE),0)</f>
        <v>0</v>
      </c>
      <c r="P46" s="52">
        <f>IFERROR(VLOOKUP(C46,'Datos Abierto'!$B$3:$O$46,13,FALSE),0)</f>
        <v>0</v>
      </c>
      <c r="Q46" s="52">
        <f>IFERROR(VLOOKUP(C46,'Datos Abierto'!$B$3:$O$46,14,FALSE),0)</f>
        <v>0</v>
      </c>
      <c r="R46" s="58">
        <f t="shared" si="5"/>
        <v>0</v>
      </c>
    </row>
    <row r="47" s="27" customFormat="1" ht="18" customHeight="1" spans="3:18">
      <c r="C47" s="46" t="s">
        <v>58</v>
      </c>
      <c r="D47" s="47">
        <v>0</v>
      </c>
      <c r="E47" s="47">
        <v>0</v>
      </c>
      <c r="F47" s="49">
        <f>IFERROR(VLOOKUP(C47,'Datos Abierto'!$B$3:$O$46,3,FALSE),0)</f>
        <v>0</v>
      </c>
      <c r="G47" s="49">
        <f>IFERROR(VLOOKUP(C47,'Datos Abierto'!$B$3:$O$46,4,FALSE),0)</f>
        <v>0</v>
      </c>
      <c r="H47" s="49">
        <f>IFERROR(VLOOKUP(C47,'Datos Abierto'!$B$3:$O$46,5,FALSE),0)</f>
        <v>0</v>
      </c>
      <c r="I47" s="49">
        <f>IFERROR(VLOOKUP(C47,'Datos Abierto'!$B$3:$O$46,6,FALSE),0)</f>
        <v>0</v>
      </c>
      <c r="J47" s="49">
        <f>IFERROR(VLOOKUP(C47,'Datos Abierto'!$B$3:$O$46,7,FALSE),0)</f>
        <v>0</v>
      </c>
      <c r="K47" s="49">
        <f>IFERROR(VLOOKUP(C47,'Datos Abierto'!$B$3:$O$46,8,FALSE),0)</f>
        <v>0</v>
      </c>
      <c r="L47" s="49">
        <f>IFERROR(VLOOKUP(C47,'Datos Abierto'!$B$3:$O$46,9,FALSE),0)</f>
        <v>0</v>
      </c>
      <c r="M47" s="49">
        <f>IFERROR(VLOOKUP(C47,'Datos Abierto'!$B$3:$O$46,10,FALSE),0)</f>
        <v>0</v>
      </c>
      <c r="N47" s="49">
        <f>IFERROR(VLOOKUP(C47,'Datos Abierto'!$B$3:$O$46,11,FALSE),0)</f>
        <v>0</v>
      </c>
      <c r="O47" s="49">
        <f>IFERROR(VLOOKUP(C47,'Datos Abierto'!$B$3:$O$46,12,FALSE),0)</f>
        <v>0</v>
      </c>
      <c r="P47" s="49">
        <f>IFERROR(VLOOKUP(C47,'Datos Abierto'!$B$3:$O$46,13,FALSE),0)</f>
        <v>0</v>
      </c>
      <c r="Q47" s="49">
        <f>IFERROR(VLOOKUP(C47,'Datos Abierto'!$B$3:$O$46,14,FALSE),0)</f>
        <v>0</v>
      </c>
      <c r="R47" s="58">
        <f t="shared" si="5"/>
        <v>0</v>
      </c>
    </row>
    <row r="48" s="27" customFormat="1" ht="18" customHeight="1" spans="3:18">
      <c r="C48" s="46" t="s">
        <v>59</v>
      </c>
      <c r="D48" s="47">
        <v>0</v>
      </c>
      <c r="E48" s="47">
        <v>0</v>
      </c>
      <c r="F48" s="49">
        <f>IFERROR(VLOOKUP(C48,'Datos Abierto'!$B$3:$O$46,3,FALSE),0)</f>
        <v>0</v>
      </c>
      <c r="G48" s="49">
        <f>IFERROR(VLOOKUP(C48,'Datos Abierto'!$B$3:$O$46,4,FALSE),0)</f>
        <v>0</v>
      </c>
      <c r="H48" s="49">
        <f>IFERROR(VLOOKUP(C48,'Datos Abierto'!$B$3:$O$46,5,FALSE),0)</f>
        <v>0</v>
      </c>
      <c r="I48" s="49">
        <f>IFERROR(VLOOKUP(C48,'Datos Abierto'!$B$3:$O$46,6,FALSE),0)</f>
        <v>0</v>
      </c>
      <c r="J48" s="49">
        <f>IFERROR(VLOOKUP(C48,'Datos Abierto'!$B$3:$O$46,7,FALSE),0)</f>
        <v>0</v>
      </c>
      <c r="K48" s="49">
        <f>IFERROR(VLOOKUP(C48,'Datos Abierto'!$B$3:$O$46,8,FALSE),0)</f>
        <v>0</v>
      </c>
      <c r="L48" s="49">
        <f>IFERROR(VLOOKUP(C48,'Datos Abierto'!$B$3:$O$46,9,FALSE),0)</f>
        <v>0</v>
      </c>
      <c r="M48" s="49">
        <f>IFERROR(VLOOKUP(C48,'Datos Abierto'!$B$3:$O$46,10,FALSE),0)</f>
        <v>0</v>
      </c>
      <c r="N48" s="49">
        <f>IFERROR(VLOOKUP(C48,'Datos Abierto'!$B$3:$O$46,11,FALSE),0)</f>
        <v>0</v>
      </c>
      <c r="O48" s="49">
        <f>IFERROR(VLOOKUP(C48,'Datos Abierto'!$B$3:$O$46,12,FALSE),0)</f>
        <v>0</v>
      </c>
      <c r="P48" s="49">
        <f>IFERROR(VLOOKUP(C48,'Datos Abierto'!$B$3:$O$46,13,FALSE),0)</f>
        <v>0</v>
      </c>
      <c r="Q48" s="49">
        <f>IFERROR(VLOOKUP(C48,'Datos Abierto'!$B$3:$O$46,14,FALSE),0)</f>
        <v>0</v>
      </c>
      <c r="R48" s="58">
        <f t="shared" si="5"/>
        <v>0</v>
      </c>
    </row>
    <row r="49" s="27" customFormat="1" ht="18" customHeight="1" spans="3:18">
      <c r="C49" s="46" t="s">
        <v>60</v>
      </c>
      <c r="D49" s="47">
        <v>0</v>
      </c>
      <c r="E49" s="47">
        <v>0</v>
      </c>
      <c r="F49" s="49">
        <f>IFERROR(VLOOKUP(C49,'Datos Abierto'!$B$3:$O$46,3,FALSE),0)</f>
        <v>0</v>
      </c>
      <c r="G49" s="49">
        <f>IFERROR(VLOOKUP(C49,'Datos Abierto'!$B$3:$O$46,4,FALSE),0)</f>
        <v>0</v>
      </c>
      <c r="H49" s="49">
        <f>IFERROR(VLOOKUP(C49,'Datos Abierto'!$B$3:$O$46,5,FALSE),0)</f>
        <v>0</v>
      </c>
      <c r="I49" s="49">
        <f>IFERROR(VLOOKUP(C49,'Datos Abierto'!$B$3:$O$46,6,FALSE),0)</f>
        <v>0</v>
      </c>
      <c r="J49" s="49">
        <f>IFERROR(VLOOKUP(C49,'Datos Abierto'!$B$3:$O$46,7,FALSE),0)</f>
        <v>0</v>
      </c>
      <c r="K49" s="49">
        <f>IFERROR(VLOOKUP(C49,'Datos Abierto'!$B$3:$O$46,8,FALSE),0)</f>
        <v>0</v>
      </c>
      <c r="L49" s="49">
        <f>IFERROR(VLOOKUP(C49,'Datos Abierto'!$B$3:$O$46,9,FALSE),0)</f>
        <v>0</v>
      </c>
      <c r="M49" s="49">
        <f>IFERROR(VLOOKUP(C49,'Datos Abierto'!$B$3:$O$46,10,FALSE),0)</f>
        <v>0</v>
      </c>
      <c r="N49" s="49">
        <f>IFERROR(VLOOKUP(C49,'Datos Abierto'!$B$3:$O$46,11,FALSE),0)</f>
        <v>0</v>
      </c>
      <c r="O49" s="49">
        <f>IFERROR(VLOOKUP(C49,'Datos Abierto'!$B$3:$O$46,12,FALSE),0)</f>
        <v>0</v>
      </c>
      <c r="P49" s="49">
        <f>IFERROR(VLOOKUP(C49,'Datos Abierto'!$B$3:$O$46,13,FALSE),0)</f>
        <v>0</v>
      </c>
      <c r="Q49" s="49">
        <f>IFERROR(VLOOKUP(C49,'Datos Abierto'!$B$3:$O$46,14,FALSE),0)</f>
        <v>0</v>
      </c>
      <c r="R49" s="58">
        <f t="shared" si="5"/>
        <v>0</v>
      </c>
    </row>
    <row r="50" s="27" customFormat="1" ht="18" customHeight="1" spans="3:18">
      <c r="C50" s="46" t="s">
        <v>61</v>
      </c>
      <c r="D50" s="47">
        <v>0</v>
      </c>
      <c r="E50" s="47">
        <v>0</v>
      </c>
      <c r="F50" s="49">
        <f>IFERROR(VLOOKUP(C50,'Datos Abierto'!$B$3:$O$46,3,FALSE),0)</f>
        <v>0</v>
      </c>
      <c r="G50" s="49">
        <f>IFERROR(VLOOKUP(C50,'Datos Abierto'!$B$3:$O$46,4,FALSE),0)</f>
        <v>0</v>
      </c>
      <c r="H50" s="49">
        <f>IFERROR(VLOOKUP(C50,'Datos Abierto'!$B$3:$O$46,5,FALSE),0)</f>
        <v>0</v>
      </c>
      <c r="I50" s="49">
        <f>IFERROR(VLOOKUP(C50,'Datos Abierto'!$B$3:$O$46,6,FALSE),0)</f>
        <v>0</v>
      </c>
      <c r="J50" s="49">
        <f>IFERROR(VLOOKUP(C50,'Datos Abierto'!$B$3:$O$46,7,FALSE),0)</f>
        <v>0</v>
      </c>
      <c r="K50" s="49">
        <f>IFERROR(VLOOKUP(C50,'Datos Abierto'!$B$3:$O$46,8,FALSE),0)</f>
        <v>0</v>
      </c>
      <c r="L50" s="49">
        <f>IFERROR(VLOOKUP(C50,'Datos Abierto'!$B$3:$O$46,9,FALSE),0)</f>
        <v>0</v>
      </c>
      <c r="M50" s="49">
        <f>IFERROR(VLOOKUP(C50,'Datos Abierto'!$B$3:$O$46,10,FALSE),0)</f>
        <v>0</v>
      </c>
      <c r="N50" s="49">
        <f>IFERROR(VLOOKUP(C50,'Datos Abierto'!$B$3:$O$46,11,FALSE),0)</f>
        <v>0</v>
      </c>
      <c r="O50" s="49">
        <f>IFERROR(VLOOKUP(C50,'Datos Abierto'!$B$3:$O$46,12,FALSE),0)</f>
        <v>0</v>
      </c>
      <c r="P50" s="49">
        <f>IFERROR(VLOOKUP(C50,'Datos Abierto'!$B$3:$O$46,13,FALSE),0)</f>
        <v>0</v>
      </c>
      <c r="Q50" s="49">
        <f>IFERROR(VLOOKUP(C50,'Datos Abierto'!$B$3:$O$46,14,FALSE),0)</f>
        <v>0</v>
      </c>
      <c r="R50" s="58">
        <f t="shared" si="5"/>
        <v>0</v>
      </c>
    </row>
    <row r="51" s="27" customFormat="1" ht="18" customHeight="1" spans="3:18">
      <c r="C51" s="46" t="s">
        <v>62</v>
      </c>
      <c r="D51" s="47">
        <v>0</v>
      </c>
      <c r="E51" s="47">
        <v>0</v>
      </c>
      <c r="F51" s="49">
        <f>IFERROR(VLOOKUP(C51,'Datos Abierto'!$B$3:$O$46,3,FALSE),0)</f>
        <v>0</v>
      </c>
      <c r="G51" s="49">
        <f>IFERROR(VLOOKUP(C51,'Datos Abierto'!$B$3:$O$46,4,FALSE),0)</f>
        <v>0</v>
      </c>
      <c r="H51" s="49">
        <f>IFERROR(VLOOKUP(C51,'Datos Abierto'!$B$3:$O$46,5,FALSE),0)</f>
        <v>0</v>
      </c>
      <c r="I51" s="49">
        <f>IFERROR(VLOOKUP(C51,'Datos Abierto'!$B$3:$O$46,6,FALSE),0)</f>
        <v>0</v>
      </c>
      <c r="J51" s="49">
        <f>IFERROR(VLOOKUP(C51,'Datos Abierto'!$B$3:$O$46,7,FALSE),0)</f>
        <v>0</v>
      </c>
      <c r="K51" s="49">
        <f>IFERROR(VLOOKUP(C51,'Datos Abierto'!$B$3:$O$46,8,FALSE),0)</f>
        <v>0</v>
      </c>
      <c r="L51" s="49">
        <f>IFERROR(VLOOKUP(C51,'Datos Abierto'!$B$3:$O$46,9,FALSE),0)</f>
        <v>0</v>
      </c>
      <c r="M51" s="49">
        <f>IFERROR(VLOOKUP(C51,'Datos Abierto'!$B$3:$O$46,10,FALSE),0)</f>
        <v>0</v>
      </c>
      <c r="N51" s="49">
        <f>IFERROR(VLOOKUP(C51,'Datos Abierto'!$B$3:$O$46,11,FALSE),0)</f>
        <v>0</v>
      </c>
      <c r="O51" s="49">
        <f>IFERROR(VLOOKUP(C51,'Datos Abierto'!$B$3:$O$46,12,FALSE),0)</f>
        <v>0</v>
      </c>
      <c r="P51" s="49">
        <f>IFERROR(VLOOKUP(C51,'Datos Abierto'!$B$3:$O$46,13,FALSE),0)</f>
        <v>0</v>
      </c>
      <c r="Q51" s="49">
        <f>IFERROR(VLOOKUP(C51,'Datos Abierto'!$B$3:$O$46,14,FALSE),0)</f>
        <v>0</v>
      </c>
      <c r="R51" s="58">
        <f t="shared" si="5"/>
        <v>0</v>
      </c>
    </row>
    <row r="52" s="27" customFormat="1" ht="18" customHeight="1" spans="3:18">
      <c r="C52" s="46" t="s">
        <v>63</v>
      </c>
      <c r="D52" s="47">
        <v>0</v>
      </c>
      <c r="E52" s="47">
        <v>0</v>
      </c>
      <c r="F52" s="49">
        <f>IFERROR(VLOOKUP(C52,'Datos Abierto'!$B$3:$O$46,3,FALSE),0)</f>
        <v>0</v>
      </c>
      <c r="G52" s="49">
        <f>IFERROR(VLOOKUP(C52,'Datos Abierto'!$B$3:$O$46,4,FALSE),0)</f>
        <v>0</v>
      </c>
      <c r="H52" s="49">
        <f>IFERROR(VLOOKUP(C52,'Datos Abierto'!$B$3:$O$46,5,FALSE),0)</f>
        <v>0</v>
      </c>
      <c r="I52" s="49">
        <f>IFERROR(VLOOKUP(C52,'Datos Abierto'!$B$3:$O$46,6,FALSE),0)</f>
        <v>0</v>
      </c>
      <c r="J52" s="49">
        <f>IFERROR(VLOOKUP(C52,'Datos Abierto'!$B$3:$O$46,7,FALSE),0)</f>
        <v>0</v>
      </c>
      <c r="K52" s="49">
        <f>IFERROR(VLOOKUP(C52,'Datos Abierto'!$B$3:$O$46,8,FALSE),0)</f>
        <v>0</v>
      </c>
      <c r="L52" s="49">
        <f>IFERROR(VLOOKUP(C52,'Datos Abierto'!$B$3:$O$46,9,FALSE),0)</f>
        <v>0</v>
      </c>
      <c r="M52" s="49">
        <f>IFERROR(VLOOKUP(C52,'Datos Abierto'!$B$3:$O$46,10,FALSE),0)</f>
        <v>0</v>
      </c>
      <c r="N52" s="49">
        <f>IFERROR(VLOOKUP(C52,'Datos Abierto'!$B$3:$O$46,11,FALSE),0)</f>
        <v>0</v>
      </c>
      <c r="O52" s="49">
        <f>IFERROR(VLOOKUP(C52,'Datos Abierto'!$B$3:$O$46,12,FALSE),0)</f>
        <v>0</v>
      </c>
      <c r="P52" s="49">
        <f>IFERROR(VLOOKUP(C52,'Datos Abierto'!$B$3:$O$46,13,FALSE),0)</f>
        <v>0</v>
      </c>
      <c r="Q52" s="49">
        <f>IFERROR(VLOOKUP(C52,'Datos Abierto'!$B$3:$O$46,14,FALSE),0)</f>
        <v>0</v>
      </c>
      <c r="R52" s="58">
        <f t="shared" si="5"/>
        <v>0</v>
      </c>
    </row>
    <row r="53" s="28" customFormat="1" ht="18" customHeight="1" spans="3:18">
      <c r="C53" s="51" t="s">
        <v>64</v>
      </c>
      <c r="D53" s="52">
        <f t="shared" ref="D53:E53" si="6">SUM(D54:D62)</f>
        <v>60150000</v>
      </c>
      <c r="E53" s="52">
        <f t="shared" si="6"/>
        <v>57750000</v>
      </c>
      <c r="F53" s="52">
        <f>IFERROR(VLOOKUP(C53,'Datos Abierto'!$B$3:$O$46,3,FALSE),0)</f>
        <v>0</v>
      </c>
      <c r="G53" s="52">
        <f>IFERROR(VLOOKUP(C53,'Datos Abierto'!$B$3:$O$46,4,FALSE),0)</f>
        <v>1154992.63</v>
      </c>
      <c r="H53" s="52">
        <f>IFERROR(VLOOKUP(C53,'Datos Abierto'!$B$3:$O$46,5,FALSE),0)</f>
        <v>3858428.68</v>
      </c>
      <c r="I53" s="52">
        <f>IFERROR(VLOOKUP(C53,'Datos Abierto'!$B$3:$O$46,6,FALSE),0)</f>
        <v>0</v>
      </c>
      <c r="J53" s="52">
        <f>IFERROR(VLOOKUP(C53,'Datos Abierto'!$B$3:$O$46,7,FALSE),0)</f>
        <v>0</v>
      </c>
      <c r="K53" s="52">
        <f>IFERROR(VLOOKUP(C53,'Datos Abierto'!$B$3:$O$46,8,FALSE),0)</f>
        <v>0</v>
      </c>
      <c r="L53" s="52">
        <f>IFERROR(VLOOKUP(C53,'Datos Abierto'!$B$3:$O$46,9,FALSE),0)</f>
        <v>0</v>
      </c>
      <c r="M53" s="52">
        <f>IFERROR(VLOOKUP(C53,'Datos Abierto'!$B$3:$O$46,10,FALSE),0)</f>
        <v>0</v>
      </c>
      <c r="N53" s="52">
        <f>IFERROR(VLOOKUP(C53,'Datos Abierto'!$B$3:$O$46,11,FALSE),0)</f>
        <v>0</v>
      </c>
      <c r="O53" s="52">
        <f>IFERROR(VLOOKUP(C53,'Datos Abierto'!$B$3:$O$46,12,FALSE),0)</f>
        <v>0</v>
      </c>
      <c r="P53" s="52">
        <f>IFERROR(VLOOKUP(C53,'Datos Abierto'!$B$3:$O$46,13,FALSE),0)</f>
        <v>0</v>
      </c>
      <c r="Q53" s="52">
        <f>IFERROR(VLOOKUP(C53,'Datos Abierto'!$B$3:$O$46,14,FALSE),0)</f>
        <v>0</v>
      </c>
      <c r="R53" s="58">
        <f t="shared" si="5"/>
        <v>5013421.31</v>
      </c>
    </row>
    <row r="54" s="27" customFormat="1" ht="18" customHeight="1" spans="3:18">
      <c r="C54" s="46" t="s">
        <v>65</v>
      </c>
      <c r="D54" s="50">
        <v>37000000</v>
      </c>
      <c r="E54" s="50">
        <v>36777808.48</v>
      </c>
      <c r="F54" s="49">
        <f>IFERROR(VLOOKUP(C54,'Datos Abierto'!$B$3:$O$46,3,FALSE),0)</f>
        <v>0</v>
      </c>
      <c r="G54" s="49">
        <f>IFERROR(VLOOKUP(C54,'Datos Abierto'!$B$3:$O$46,4,FALSE),0)</f>
        <v>0</v>
      </c>
      <c r="H54" s="49">
        <f>IFERROR(VLOOKUP(C54,'Datos Abierto'!$B$3:$O$46,5,FALSE),0)</f>
        <v>2244228.48</v>
      </c>
      <c r="I54" s="49">
        <f>IFERROR(VLOOKUP(C54,'Datos Abierto'!$B$3:$O$46,6,FALSE),0)</f>
        <v>0</v>
      </c>
      <c r="J54" s="49">
        <f>IFERROR(VLOOKUP(C54,'Datos Abierto'!$B$3:$O$46,7,FALSE),0)</f>
        <v>0</v>
      </c>
      <c r="K54" s="49">
        <f>IFERROR(VLOOKUP(C54,'Datos Abierto'!$B$3:$O$46,8,FALSE),0)</f>
        <v>0</v>
      </c>
      <c r="L54" s="49">
        <f>IFERROR(VLOOKUP(C54,'Datos Abierto'!$B$3:$O$46,9,FALSE),0)</f>
        <v>0</v>
      </c>
      <c r="M54" s="49">
        <f>IFERROR(VLOOKUP(C54,'Datos Abierto'!$B$3:$O$46,10,FALSE),0)</f>
        <v>0</v>
      </c>
      <c r="N54" s="49">
        <f>IFERROR(VLOOKUP(C54,'Datos Abierto'!$B$3:$O$46,11,FALSE),0)</f>
        <v>0</v>
      </c>
      <c r="O54" s="49">
        <f>IFERROR(VLOOKUP(C54,'Datos Abierto'!$B$3:$O$46,12,FALSE),0)</f>
        <v>0</v>
      </c>
      <c r="P54" s="49">
        <f>IFERROR(VLOOKUP(C54,'Datos Abierto'!$B$3:$O$46,13,FALSE),0)</f>
        <v>0</v>
      </c>
      <c r="Q54" s="49">
        <f>IFERROR(VLOOKUP(C54,'Datos Abierto'!$B$3:$O$46,14,FALSE),0)</f>
        <v>0</v>
      </c>
      <c r="R54" s="58">
        <f t="shared" si="5"/>
        <v>2244228.48</v>
      </c>
    </row>
    <row r="55" s="27" customFormat="1" ht="18" customHeight="1" spans="3:18">
      <c r="C55" s="46" t="s">
        <v>66</v>
      </c>
      <c r="D55" s="47">
        <v>3000000</v>
      </c>
      <c r="E55" s="50">
        <v>4739048.85</v>
      </c>
      <c r="F55" s="49">
        <f>IFERROR(VLOOKUP(C55,'Datos Abierto'!$B$3:$O$46,3,FALSE),0)</f>
        <v>0</v>
      </c>
      <c r="G55" s="49">
        <f>IFERROR(VLOOKUP(C55,'Datos Abierto'!$B$3:$O$46,4,FALSE),0)</f>
        <v>1154992.63</v>
      </c>
      <c r="H55" s="49">
        <f>IFERROR(VLOOKUP(C55,'Datos Abierto'!$B$3:$O$46,5,FALSE),0)</f>
        <v>1464576.2</v>
      </c>
      <c r="I55" s="49">
        <f>IFERROR(VLOOKUP(C55,'Datos Abierto'!$B$3:$O$46,6,FALSE),0)</f>
        <v>0</v>
      </c>
      <c r="J55" s="49">
        <f>IFERROR(VLOOKUP(C55,'Datos Abierto'!$B$3:$O$46,7,FALSE),0)</f>
        <v>0</v>
      </c>
      <c r="K55" s="49">
        <f>IFERROR(VLOOKUP(C55,'Datos Abierto'!$B$3:$O$46,8,FALSE),0)</f>
        <v>0</v>
      </c>
      <c r="L55" s="49">
        <f>IFERROR(VLOOKUP(C55,'Datos Abierto'!$B$3:$O$46,9,FALSE),0)</f>
        <v>0</v>
      </c>
      <c r="M55" s="49">
        <f>IFERROR(VLOOKUP(C55,'Datos Abierto'!$B$3:$O$46,10,FALSE),0)</f>
        <v>0</v>
      </c>
      <c r="N55" s="49">
        <f>IFERROR(VLOOKUP(C55,'Datos Abierto'!$B$3:$O$46,11,FALSE),0)</f>
        <v>0</v>
      </c>
      <c r="O55" s="49">
        <f>IFERROR(VLOOKUP(C55,'Datos Abierto'!$B$3:$O$46,12,FALSE),0)</f>
        <v>0</v>
      </c>
      <c r="P55" s="49">
        <f>IFERROR(VLOOKUP(C55,'Datos Abierto'!$B$3:$O$46,13,FALSE),0)</f>
        <v>0</v>
      </c>
      <c r="Q55" s="49">
        <f>IFERROR(VLOOKUP(C55,'Datos Abierto'!$B$3:$O$46,14,FALSE),0)</f>
        <v>0</v>
      </c>
      <c r="R55" s="58">
        <f t="shared" si="5"/>
        <v>2619568.83</v>
      </c>
    </row>
    <row r="56" s="27" customFormat="1" ht="18" customHeight="1" spans="3:18">
      <c r="C56" s="46" t="s">
        <v>67</v>
      </c>
      <c r="D56" s="47">
        <v>0</v>
      </c>
      <c r="E56" s="47">
        <v>100000</v>
      </c>
      <c r="F56" s="49">
        <f>IFERROR(VLOOKUP(C56,'Datos Abierto'!$B$3:$O$46,3,FALSE),0)</f>
        <v>0</v>
      </c>
      <c r="G56" s="49">
        <f>IFERROR(VLOOKUP(C56,'Datos Abierto'!$B$3:$O$46,4,FALSE),0)</f>
        <v>0</v>
      </c>
      <c r="H56" s="49">
        <f>IFERROR(VLOOKUP(C56,'Datos Abierto'!$B$3:$O$46,5,FALSE),0)</f>
        <v>0</v>
      </c>
      <c r="I56" s="49">
        <f>IFERROR(VLOOKUP(C56,'Datos Abierto'!$B$3:$O$46,6,FALSE),0)</f>
        <v>0</v>
      </c>
      <c r="J56" s="49">
        <f>IFERROR(VLOOKUP(C56,'Datos Abierto'!$B$3:$O$46,7,FALSE),0)</f>
        <v>0</v>
      </c>
      <c r="K56" s="49">
        <f>IFERROR(VLOOKUP(C56,'Datos Abierto'!$B$3:$O$46,8,FALSE),0)</f>
        <v>0</v>
      </c>
      <c r="L56" s="49">
        <f>IFERROR(VLOOKUP(C56,'Datos Abierto'!$B$3:$O$46,9,FALSE),0)</f>
        <v>0</v>
      </c>
      <c r="M56" s="49">
        <f>IFERROR(VLOOKUP(C56,'Datos Abierto'!$B$3:$O$46,10,FALSE),0)</f>
        <v>0</v>
      </c>
      <c r="N56" s="49">
        <f>IFERROR(VLOOKUP(C56,'Datos Abierto'!$B$3:$O$46,11,FALSE),0)</f>
        <v>0</v>
      </c>
      <c r="O56" s="49">
        <f>IFERROR(VLOOKUP(C56,'Datos Abierto'!$B$3:$O$46,12,FALSE),0)</f>
        <v>0</v>
      </c>
      <c r="P56" s="49">
        <f>IFERROR(VLOOKUP(C56,'Datos Abierto'!$B$3:$O$46,13,FALSE),0)</f>
        <v>0</v>
      </c>
      <c r="Q56" s="49">
        <f>IFERROR(VLOOKUP(C56,'Datos Abierto'!$B$3:$O$46,14,FALSE),0)</f>
        <v>0</v>
      </c>
      <c r="R56" s="58">
        <f t="shared" si="5"/>
        <v>0</v>
      </c>
    </row>
    <row r="57" s="27" customFormat="1" ht="18" customHeight="1" spans="3:18">
      <c r="C57" s="46" t="s">
        <v>68</v>
      </c>
      <c r="D57" s="47">
        <v>10000000</v>
      </c>
      <c r="E57" s="50">
        <v>3300000</v>
      </c>
      <c r="F57" s="49">
        <f>IFERROR(VLOOKUP(C57,'Datos Abierto'!$B$3:$O$46,3,FALSE),0)</f>
        <v>0</v>
      </c>
      <c r="G57" s="49">
        <f>IFERROR(VLOOKUP(C57,'Datos Abierto'!$B$3:$O$46,4,FALSE),0)</f>
        <v>0</v>
      </c>
      <c r="H57" s="49">
        <f>IFERROR(VLOOKUP(C57,'Datos Abierto'!$B$3:$O$46,5,FALSE),0)</f>
        <v>0</v>
      </c>
      <c r="I57" s="49">
        <f>IFERROR(VLOOKUP(C57,'Datos Abierto'!$B$3:$O$46,6,FALSE),0)</f>
        <v>0</v>
      </c>
      <c r="J57" s="49">
        <f>IFERROR(VLOOKUP(C57,'Datos Abierto'!$B$3:$O$46,7,FALSE),0)</f>
        <v>0</v>
      </c>
      <c r="K57" s="49">
        <f>IFERROR(VLOOKUP(C57,'Datos Abierto'!$B$3:$O$46,8,FALSE),0)</f>
        <v>0</v>
      </c>
      <c r="L57" s="49">
        <f>IFERROR(VLOOKUP(C57,'Datos Abierto'!$B$3:$O$46,9,FALSE),0)</f>
        <v>0</v>
      </c>
      <c r="M57" s="49">
        <f>IFERROR(VLOOKUP(C57,'Datos Abierto'!$B$3:$O$46,10,FALSE),0)</f>
        <v>0</v>
      </c>
      <c r="N57" s="49">
        <f>IFERROR(VLOOKUP(C57,'Datos Abierto'!$B$3:$O$46,11,FALSE),0)</f>
        <v>0</v>
      </c>
      <c r="O57" s="49">
        <f>IFERROR(VLOOKUP(C57,'Datos Abierto'!$B$3:$O$46,12,FALSE),0)</f>
        <v>0</v>
      </c>
      <c r="P57" s="49">
        <f>IFERROR(VLOOKUP(C57,'Datos Abierto'!$B$3:$O$46,13,FALSE),0)</f>
        <v>0</v>
      </c>
      <c r="Q57" s="49">
        <f>IFERROR(VLOOKUP(C57,'Datos Abierto'!$B$3:$O$46,14,FALSE),0)</f>
        <v>0</v>
      </c>
      <c r="R57" s="58">
        <f t="shared" si="5"/>
        <v>0</v>
      </c>
    </row>
    <row r="58" s="27" customFormat="1" ht="18" customHeight="1" spans="3:18">
      <c r="C58" s="46" t="s">
        <v>69</v>
      </c>
      <c r="D58" s="47">
        <v>8950000</v>
      </c>
      <c r="E58" s="47">
        <v>9350000</v>
      </c>
      <c r="F58" s="49">
        <f>IFERROR(VLOOKUP(C58,'Datos Abierto'!$B$3:$O$46,3,FALSE),0)</f>
        <v>0</v>
      </c>
      <c r="G58" s="49">
        <f>IFERROR(VLOOKUP(C58,'Datos Abierto'!$B$3:$O$46,4,FALSE),0)</f>
        <v>0</v>
      </c>
      <c r="H58" s="49">
        <f>IFERROR(VLOOKUP(C58,'Datos Abierto'!$B$3:$O$46,5,FALSE),0)</f>
        <v>0</v>
      </c>
      <c r="I58" s="49">
        <f>IFERROR(VLOOKUP(C58,'Datos Abierto'!$B$3:$O$46,6,FALSE),0)</f>
        <v>0</v>
      </c>
      <c r="J58" s="49">
        <f>IFERROR(VLOOKUP(C58,'Datos Abierto'!$B$3:$O$46,7,FALSE),0)</f>
        <v>0</v>
      </c>
      <c r="K58" s="49">
        <f>IFERROR(VLOOKUP(C58,'Datos Abierto'!$B$3:$O$46,8,FALSE),0)</f>
        <v>0</v>
      </c>
      <c r="L58" s="49">
        <f>IFERROR(VLOOKUP(C58,'Datos Abierto'!$B$3:$O$46,9,FALSE),0)</f>
        <v>0</v>
      </c>
      <c r="M58" s="49">
        <f>IFERROR(VLOOKUP(C58,'Datos Abierto'!$B$3:$O$46,10,FALSE),0)</f>
        <v>0</v>
      </c>
      <c r="N58" s="49">
        <f>IFERROR(VLOOKUP(C58,'Datos Abierto'!$B$3:$O$46,11,FALSE),0)</f>
        <v>0</v>
      </c>
      <c r="O58" s="49">
        <f>IFERROR(VLOOKUP(C58,'Datos Abierto'!$B$3:$O$46,12,FALSE),0)</f>
        <v>0</v>
      </c>
      <c r="P58" s="49">
        <f>IFERROR(VLOOKUP(C58,'Datos Abierto'!$B$3:$O$46,13,FALSE),0)</f>
        <v>0</v>
      </c>
      <c r="Q58" s="49">
        <f>IFERROR(VLOOKUP(C58,'Datos Abierto'!$B$3:$O$46,14,FALSE),0)</f>
        <v>0</v>
      </c>
      <c r="R58" s="58">
        <f t="shared" si="5"/>
        <v>0</v>
      </c>
    </row>
    <row r="59" s="27" customFormat="1" ht="18" customHeight="1" spans="3:18">
      <c r="C59" s="46" t="s">
        <v>70</v>
      </c>
      <c r="D59" s="47">
        <v>500000</v>
      </c>
      <c r="E59" s="47">
        <v>1000000</v>
      </c>
      <c r="F59" s="49">
        <f>IFERROR(VLOOKUP(C59,'Datos Abierto'!$B$3:$O$46,3,FALSE),0)</f>
        <v>0</v>
      </c>
      <c r="G59" s="49">
        <f>IFERROR(VLOOKUP(C59,'Datos Abierto'!$B$3:$O$46,4,FALSE),0)</f>
        <v>0</v>
      </c>
      <c r="H59" s="49">
        <f>IFERROR(VLOOKUP(C59,'Datos Abierto'!$B$3:$O$46,5,FALSE),0)</f>
        <v>149624</v>
      </c>
      <c r="I59" s="49">
        <f>IFERROR(VLOOKUP(C59,'Datos Abierto'!$B$3:$O$46,6,FALSE),0)</f>
        <v>0</v>
      </c>
      <c r="J59" s="49">
        <f>IFERROR(VLOOKUP(C59,'Datos Abierto'!$B$3:$O$46,7,FALSE),0)</f>
        <v>0</v>
      </c>
      <c r="K59" s="49">
        <f>IFERROR(VLOOKUP(C59,'Datos Abierto'!$B$3:$O$46,8,FALSE),0)</f>
        <v>0</v>
      </c>
      <c r="L59" s="49">
        <f>IFERROR(VLOOKUP(C59,'Datos Abierto'!$B$3:$O$46,9,FALSE),0)</f>
        <v>0</v>
      </c>
      <c r="M59" s="49">
        <f>IFERROR(VLOOKUP(C59,'Datos Abierto'!$B$3:$O$46,10,FALSE),0)</f>
        <v>0</v>
      </c>
      <c r="N59" s="49">
        <f>IFERROR(VLOOKUP(C59,'Datos Abierto'!$B$3:$O$46,11,FALSE),0)</f>
        <v>0</v>
      </c>
      <c r="O59" s="49">
        <f>IFERROR(VLOOKUP(C59,'Datos Abierto'!$B$3:$O$46,12,FALSE),0)</f>
        <v>0</v>
      </c>
      <c r="P59" s="49">
        <f>IFERROR(VLOOKUP(C59,'Datos Abierto'!$B$3:$O$46,13,FALSE),0)</f>
        <v>0</v>
      </c>
      <c r="Q59" s="49">
        <f>IFERROR(VLOOKUP(C59,'Datos Abierto'!$B$3:$O$46,14,FALSE),0)</f>
        <v>0</v>
      </c>
      <c r="R59" s="58">
        <f t="shared" si="5"/>
        <v>149624</v>
      </c>
    </row>
    <row r="60" s="27" customFormat="1" ht="18" customHeight="1" spans="3:18">
      <c r="C60" s="46" t="s">
        <v>71</v>
      </c>
      <c r="D60" s="47">
        <v>0</v>
      </c>
      <c r="E60" s="47"/>
      <c r="F60" s="49">
        <f>IFERROR(VLOOKUP(C60,'Datos Abierto'!$B$3:$O$46,3,FALSE),0)</f>
        <v>0</v>
      </c>
      <c r="G60" s="49">
        <f>IFERROR(VLOOKUP(C60,'Datos Abierto'!$B$3:$O$46,4,FALSE),0)</f>
        <v>0</v>
      </c>
      <c r="H60" s="49">
        <f>IFERROR(VLOOKUP(C60,'Datos Abierto'!$B$3:$O$46,5,FALSE),0)</f>
        <v>0</v>
      </c>
      <c r="I60" s="49">
        <f>IFERROR(VLOOKUP(C60,'Datos Abierto'!$B$3:$O$46,6,FALSE),0)</f>
        <v>0</v>
      </c>
      <c r="J60" s="49">
        <f>IFERROR(VLOOKUP(C60,'Datos Abierto'!$B$3:$O$46,7,FALSE),0)</f>
        <v>0</v>
      </c>
      <c r="K60" s="49">
        <f>IFERROR(VLOOKUP(C60,'Datos Abierto'!$B$3:$O$46,8,FALSE),0)</f>
        <v>0</v>
      </c>
      <c r="L60" s="49">
        <f>IFERROR(VLOOKUP(C60,'Datos Abierto'!$B$3:$O$46,9,FALSE),0)</f>
        <v>0</v>
      </c>
      <c r="M60" s="49">
        <f>IFERROR(VLOOKUP(C60,'Datos Abierto'!$B$3:$O$46,10,FALSE),0)</f>
        <v>0</v>
      </c>
      <c r="N60" s="49">
        <f>IFERROR(VLOOKUP(C60,'Datos Abierto'!$B$3:$O$46,11,FALSE),0)</f>
        <v>0</v>
      </c>
      <c r="O60" s="49">
        <f>IFERROR(VLOOKUP(C60,'Datos Abierto'!$B$3:$O$46,12,FALSE),0)</f>
        <v>0</v>
      </c>
      <c r="P60" s="49">
        <f>IFERROR(VLOOKUP(C60,'Datos Abierto'!$B$3:$O$46,13,FALSE),0)</f>
        <v>0</v>
      </c>
      <c r="Q60" s="49">
        <f>IFERROR(VLOOKUP(C60,'Datos Abierto'!$B$3:$O$46,14,FALSE),0)</f>
        <v>0</v>
      </c>
      <c r="R60" s="58">
        <f t="shared" si="5"/>
        <v>0</v>
      </c>
    </row>
    <row r="61" s="27" customFormat="1" ht="18" customHeight="1" spans="3:18">
      <c r="C61" s="46" t="s">
        <v>72</v>
      </c>
      <c r="D61" s="47">
        <v>500000</v>
      </c>
      <c r="E61" s="47">
        <v>2283142.67</v>
      </c>
      <c r="F61" s="49">
        <f>IFERROR(VLOOKUP(C61,'Datos Abierto'!$B$3:$O$46,3,FALSE),0)</f>
        <v>0</v>
      </c>
      <c r="G61" s="49">
        <f>IFERROR(VLOOKUP(C61,'Datos Abierto'!$B$3:$O$46,4,FALSE),0)</f>
        <v>0</v>
      </c>
      <c r="H61" s="49">
        <f>IFERROR(VLOOKUP(C61,'Datos Abierto'!$B$3:$O$46,5,FALSE),0)</f>
        <v>0</v>
      </c>
      <c r="I61" s="49">
        <f>IFERROR(VLOOKUP(C61,'Datos Abierto'!$B$3:$O$46,6,FALSE),0)</f>
        <v>0</v>
      </c>
      <c r="J61" s="49">
        <f>IFERROR(VLOOKUP(C61,'Datos Abierto'!$B$3:$O$46,7,FALSE),0)</f>
        <v>0</v>
      </c>
      <c r="K61" s="49">
        <f>IFERROR(VLOOKUP(C61,'Datos Abierto'!$B$3:$O$46,8,FALSE),0)</f>
        <v>0</v>
      </c>
      <c r="L61" s="49">
        <f>IFERROR(VLOOKUP(C61,'Datos Abierto'!$B$3:$O$46,9,FALSE),0)</f>
        <v>0</v>
      </c>
      <c r="M61" s="49">
        <f>IFERROR(VLOOKUP(C61,'Datos Abierto'!$B$3:$O$46,10,FALSE),0)</f>
        <v>0</v>
      </c>
      <c r="N61" s="49">
        <f>IFERROR(VLOOKUP(C61,'Datos Abierto'!$B$3:$O$46,11,FALSE),0)</f>
        <v>0</v>
      </c>
      <c r="O61" s="49">
        <f>IFERROR(VLOOKUP(C61,'Datos Abierto'!$B$3:$O$46,12,FALSE),0)</f>
        <v>0</v>
      </c>
      <c r="P61" s="49">
        <f>IFERROR(VLOOKUP(C61,'Datos Abierto'!$B$3:$O$46,13,FALSE),0)</f>
        <v>0</v>
      </c>
      <c r="Q61" s="49">
        <f>IFERROR(VLOOKUP(C61,'Datos Abierto'!$B$3:$O$46,14,FALSE),0)</f>
        <v>0</v>
      </c>
      <c r="R61" s="58">
        <f t="shared" si="5"/>
        <v>0</v>
      </c>
    </row>
    <row r="62" s="27" customFormat="1" ht="18" customHeight="1" spans="3:18">
      <c r="C62" s="46" t="s">
        <v>73</v>
      </c>
      <c r="D62" s="47">
        <v>200000</v>
      </c>
      <c r="E62" s="47">
        <v>200000</v>
      </c>
      <c r="F62" s="49">
        <f>IFERROR(VLOOKUP(C62,'Datos Abierto'!$B$3:$O$46,3,FALSE),0)</f>
        <v>0</v>
      </c>
      <c r="G62" s="49">
        <f>IFERROR(VLOOKUP(C62,'Datos Abierto'!$B$3:$O$46,4,FALSE),0)</f>
        <v>0</v>
      </c>
      <c r="H62" s="49">
        <f>IFERROR(VLOOKUP(C62,'Datos Abierto'!$B$3:$O$46,5,FALSE),0)</f>
        <v>0</v>
      </c>
      <c r="I62" s="49">
        <f>IFERROR(VLOOKUP(C62,'Datos Abierto'!$B$3:$O$46,6,FALSE),0)</f>
        <v>0</v>
      </c>
      <c r="J62" s="49">
        <f>IFERROR(VLOOKUP(C62,'Datos Abierto'!$B$3:$O$46,7,FALSE),0)</f>
        <v>0</v>
      </c>
      <c r="K62" s="49">
        <f>IFERROR(VLOOKUP(C62,'Datos Abierto'!$B$3:$O$46,8,FALSE),0)</f>
        <v>0</v>
      </c>
      <c r="L62" s="49">
        <f>IFERROR(VLOOKUP(C62,'Datos Abierto'!$B$3:$O$46,9,FALSE),0)</f>
        <v>0</v>
      </c>
      <c r="M62" s="49">
        <f>IFERROR(VLOOKUP(C62,'Datos Abierto'!$B$3:$O$46,10,FALSE),0)</f>
        <v>0</v>
      </c>
      <c r="N62" s="49">
        <f>IFERROR(VLOOKUP(C62,'Datos Abierto'!$B$3:$O$46,11,FALSE),0)</f>
        <v>0</v>
      </c>
      <c r="O62" s="49">
        <f>IFERROR(VLOOKUP(C62,'Datos Abierto'!$B$3:$O$46,12,FALSE),0)</f>
        <v>0</v>
      </c>
      <c r="P62" s="49">
        <f>IFERROR(VLOOKUP(C62,'Datos Abierto'!$B$3:$O$46,13,FALSE),0)</f>
        <v>0</v>
      </c>
      <c r="Q62" s="49">
        <f>IFERROR(VLOOKUP(C62,'Datos Abierto'!$B$3:$O$46,14,FALSE),0)</f>
        <v>0</v>
      </c>
      <c r="R62" s="58">
        <f t="shared" si="5"/>
        <v>0</v>
      </c>
    </row>
    <row r="63" s="28" customFormat="1" ht="18" customHeight="1" spans="3:18">
      <c r="C63" s="51" t="s">
        <v>74</v>
      </c>
      <c r="D63" s="47">
        <v>0</v>
      </c>
      <c r="E63" s="53">
        <f>+E64</f>
        <v>4000000</v>
      </c>
      <c r="F63" s="52">
        <f>IFERROR(VLOOKUP(C63,'Datos Abierto'!$B$3:$O$46,3,FALSE),0)</f>
        <v>0</v>
      </c>
      <c r="G63" s="52">
        <f>IFERROR(VLOOKUP(D63,'Datos Abierto'!$B$3:$O$46,3,FALSE),0)</f>
        <v>0</v>
      </c>
      <c r="H63" s="52"/>
      <c r="I63" s="52"/>
      <c r="J63" s="52"/>
      <c r="K63" s="52"/>
      <c r="L63" s="52"/>
      <c r="M63" s="52">
        <f>+SUMIFS('Datos Abierto'!$K$3:$K$44,'Datos Abierto'!$B$3:$B$44,C63)</f>
        <v>0</v>
      </c>
      <c r="N63" s="52">
        <f>+SUMIFS('Datos Abierto'!$K$3:$K$44,'Datos Abierto'!$B$3:$B$44,D63)</f>
        <v>0</v>
      </c>
      <c r="O63" s="52">
        <f>+SUMIFS('Datos Abierto'!$K$3:$K$44,'Datos Abierto'!$B$3:$B$44,E63)</f>
        <v>0</v>
      </c>
      <c r="P63" s="52">
        <f>+SUMIFS('Datos Abierto'!$N$3:$N$44,'Datos Abierto'!$B$3:$B$44,C63)</f>
        <v>0</v>
      </c>
      <c r="Q63" s="52">
        <f>+SUMIFS('Datos Abierto'!$O$3:$O$46,'Datos Abierto'!$B$3:$B$46,C63)</f>
        <v>0</v>
      </c>
      <c r="R63" s="58">
        <f t="shared" si="5"/>
        <v>0</v>
      </c>
    </row>
    <row r="64" s="27" customFormat="1" ht="18" customHeight="1" spans="3:18">
      <c r="C64" s="46" t="s">
        <v>75</v>
      </c>
      <c r="D64" s="47"/>
      <c r="E64" s="47">
        <v>4000000</v>
      </c>
      <c r="F64" s="49">
        <f>IFERROR(VLOOKUP(C64,'Datos Abierto'!$B$3:$O$46,3,FALSE),0)</f>
        <v>0</v>
      </c>
      <c r="G64" s="49">
        <f>IFERROR(VLOOKUP(D64,'Datos Abierto'!$B$3:$O$46,3,FALSE),0)</f>
        <v>0</v>
      </c>
      <c r="H64" s="49">
        <v>0</v>
      </c>
      <c r="I64" s="49">
        <v>0</v>
      </c>
      <c r="J64" s="49">
        <v>0</v>
      </c>
      <c r="K64" s="49">
        <v>0</v>
      </c>
      <c r="L64" s="49">
        <v>0</v>
      </c>
      <c r="M64" s="49">
        <f>+SUMIFS('Datos Abierto'!$K$3:$K$44,'Datos Abierto'!$B$3:$B$44,C64)</f>
        <v>0</v>
      </c>
      <c r="N64" s="49">
        <f>+SUMIFS('Datos Abierto'!$K$3:$K$44,'Datos Abierto'!$B$3:$B$44,D64)</f>
        <v>0</v>
      </c>
      <c r="O64" s="49">
        <f>+SUMIFS('Datos Abierto'!$K$3:$K$44,'Datos Abierto'!$B$3:$B$44,E64)</f>
        <v>0</v>
      </c>
      <c r="P64" s="49">
        <f>+SUMIFS('Datos Abierto'!$N$3:$N$44,'Datos Abierto'!$B$3:$B$44,C64)</f>
        <v>0</v>
      </c>
      <c r="Q64" s="49">
        <f>+SUMIFS('Datos Abierto'!$O$3:$O$46,'Datos Abierto'!$B$3:$B$46,C64)</f>
        <v>0</v>
      </c>
      <c r="R64" s="58">
        <f t="shared" si="5"/>
        <v>0</v>
      </c>
    </row>
    <row r="65" s="27" customFormat="1" ht="18" customHeight="1" spans="3:18">
      <c r="C65" s="46" t="s">
        <v>76</v>
      </c>
      <c r="D65" s="47">
        <v>0</v>
      </c>
      <c r="E65" s="47">
        <v>0</v>
      </c>
      <c r="F65" s="49">
        <f>IFERROR(VLOOKUP(C65,'Datos Abierto'!$B$3:$O$46,3,FALSE),0)</f>
        <v>0</v>
      </c>
      <c r="G65" s="49">
        <f>IFERROR(VLOOKUP(D65,'Datos Abierto'!$B$3:$O$46,3,FALSE),0)</f>
        <v>0</v>
      </c>
      <c r="H65" s="49">
        <v>0</v>
      </c>
      <c r="I65" s="49">
        <v>0</v>
      </c>
      <c r="J65" s="49">
        <v>0</v>
      </c>
      <c r="K65" s="49">
        <v>0</v>
      </c>
      <c r="L65" s="49">
        <v>0</v>
      </c>
      <c r="M65" s="49">
        <f>+SUMIFS('Datos Abierto'!$K$3:$K$44,'Datos Abierto'!$B$3:$B$44,C65)</f>
        <v>0</v>
      </c>
      <c r="N65" s="49">
        <f>+SUMIFS('Datos Abierto'!$K$3:$K$44,'Datos Abierto'!$B$3:$B$44,D65)</f>
        <v>0</v>
      </c>
      <c r="O65" s="49">
        <f>+SUMIFS('Datos Abierto'!$K$3:$K$44,'Datos Abierto'!$B$3:$B$44,E65)</f>
        <v>0</v>
      </c>
      <c r="P65" s="49">
        <f>+SUMIFS('Datos Abierto'!$N$3:$N$44,'Datos Abierto'!$B$3:$B$44,C65)</f>
        <v>0</v>
      </c>
      <c r="Q65" s="49">
        <f>+SUMIFS('Datos Abierto'!$O$3:$O$46,'Datos Abierto'!$B$3:$B$46,C65)</f>
        <v>0</v>
      </c>
      <c r="R65" s="58">
        <f t="shared" si="5"/>
        <v>0</v>
      </c>
    </row>
    <row r="66" s="27" customFormat="1" ht="18" customHeight="1" spans="3:18">
      <c r="C66" s="46" t="s">
        <v>77</v>
      </c>
      <c r="D66" s="47">
        <v>0</v>
      </c>
      <c r="E66" s="47">
        <v>0</v>
      </c>
      <c r="F66" s="49">
        <f>IFERROR(VLOOKUP(C66,'Datos Abierto'!$B$3:$O$46,3,FALSE),0)</f>
        <v>0</v>
      </c>
      <c r="G66" s="49">
        <f>IFERROR(VLOOKUP(D66,'Datos Abierto'!$B$3:$O$46,3,FALSE),0)</f>
        <v>0</v>
      </c>
      <c r="H66" s="49">
        <v>0</v>
      </c>
      <c r="I66" s="49">
        <v>0</v>
      </c>
      <c r="J66" s="49">
        <v>0</v>
      </c>
      <c r="K66" s="49">
        <v>0</v>
      </c>
      <c r="L66" s="49">
        <v>0</v>
      </c>
      <c r="M66" s="49">
        <f>+SUMIFS('Datos Abierto'!$K$3:$K$44,'Datos Abierto'!$B$3:$B$44,C66)</f>
        <v>0</v>
      </c>
      <c r="N66" s="49">
        <f>+SUMIFS('Datos Abierto'!$K$3:$K$44,'Datos Abierto'!$B$3:$B$44,D66)</f>
        <v>0</v>
      </c>
      <c r="O66" s="49">
        <f>+SUMIFS('Datos Abierto'!$K$3:$K$44,'Datos Abierto'!$B$3:$B$44,E66)</f>
        <v>0</v>
      </c>
      <c r="P66" s="49">
        <f>+SUMIFS('Datos Abierto'!$N$3:$N$44,'Datos Abierto'!$B$3:$B$44,C66)</f>
        <v>0</v>
      </c>
      <c r="Q66" s="49">
        <f>+SUMIFS('Datos Abierto'!$O$3:$O$46,'Datos Abierto'!$B$3:$B$46,C66)</f>
        <v>0</v>
      </c>
      <c r="R66" s="58">
        <f t="shared" si="5"/>
        <v>0</v>
      </c>
    </row>
    <row r="67" s="27" customFormat="1" ht="30" customHeight="1" spans="3:18">
      <c r="C67" s="59" t="s">
        <v>78</v>
      </c>
      <c r="D67" s="47">
        <v>0</v>
      </c>
      <c r="E67" s="47">
        <v>0</v>
      </c>
      <c r="F67" s="49">
        <f>IFERROR(VLOOKUP(C67,'Datos Abierto'!$B$3:$O$46,3,FALSE),0)</f>
        <v>0</v>
      </c>
      <c r="G67" s="49">
        <f>IFERROR(VLOOKUP(D67,'Datos Abierto'!$B$3:$O$46,3,FALSE),0)</f>
        <v>0</v>
      </c>
      <c r="H67" s="49">
        <v>0</v>
      </c>
      <c r="I67" s="49">
        <v>0</v>
      </c>
      <c r="J67" s="49">
        <v>0</v>
      </c>
      <c r="K67" s="49">
        <v>0</v>
      </c>
      <c r="L67" s="49">
        <v>0</v>
      </c>
      <c r="M67" s="49">
        <f>+SUMIFS('Datos Abierto'!$K$3:$K$44,'Datos Abierto'!$B$3:$B$44,C67)</f>
        <v>0</v>
      </c>
      <c r="N67" s="49">
        <f>+SUMIFS('Datos Abierto'!$K$3:$K$44,'Datos Abierto'!$B$3:$B$44,D67)</f>
        <v>0</v>
      </c>
      <c r="O67" s="49">
        <f>+SUMIFS('Datos Abierto'!$K$3:$K$44,'Datos Abierto'!$B$3:$B$44,E67)</f>
        <v>0</v>
      </c>
      <c r="P67" s="49">
        <f>+SUMIFS('Datos Abierto'!$N$3:$N$44,'Datos Abierto'!$B$3:$B$44,C67)</f>
        <v>0</v>
      </c>
      <c r="Q67" s="49">
        <f>+SUMIFS('Datos Abierto'!$O$3:$O$46,'Datos Abierto'!$B$3:$B$46,C67)</f>
        <v>0</v>
      </c>
      <c r="R67" s="58">
        <f t="shared" si="5"/>
        <v>0</v>
      </c>
    </row>
    <row r="68" s="27" customFormat="1" ht="18" customHeight="1" spans="3:18">
      <c r="C68" s="51" t="s">
        <v>79</v>
      </c>
      <c r="D68" s="47">
        <v>0</v>
      </c>
      <c r="E68" s="47">
        <v>0</v>
      </c>
      <c r="F68" s="49">
        <f>IFERROR(VLOOKUP(C68,'Datos Abierto'!$B$3:$O$46,3,FALSE),0)</f>
        <v>0</v>
      </c>
      <c r="G68" s="49">
        <f>IFERROR(VLOOKUP(D68,'Datos Abierto'!$B$3:$O$46,3,FALSE),0)</f>
        <v>0</v>
      </c>
      <c r="H68" s="49">
        <v>0</v>
      </c>
      <c r="I68" s="49">
        <v>0</v>
      </c>
      <c r="J68" s="49">
        <v>0</v>
      </c>
      <c r="K68" s="49">
        <v>0</v>
      </c>
      <c r="L68" s="49">
        <v>0</v>
      </c>
      <c r="M68" s="49">
        <f>+SUMIFS('Datos Abierto'!$K$3:$K$44,'Datos Abierto'!$B$3:$B$44,C68)</f>
        <v>0</v>
      </c>
      <c r="N68" s="49">
        <f>+SUMIFS('Datos Abierto'!$K$3:$K$44,'Datos Abierto'!$B$3:$B$44,D68)</f>
        <v>0</v>
      </c>
      <c r="O68" s="49">
        <f>+SUMIFS('Datos Abierto'!$K$3:$K$44,'Datos Abierto'!$B$3:$B$44,E68)</f>
        <v>0</v>
      </c>
      <c r="P68" s="49">
        <f>+SUMIFS('Datos Abierto'!$N$3:$N$44,'Datos Abierto'!$B$3:$B$44,C68)</f>
        <v>0</v>
      </c>
      <c r="Q68" s="49">
        <f>+SUMIFS('Datos Abierto'!$O$3:$O$46,'Datos Abierto'!$B$3:$B$46,C68)</f>
        <v>0</v>
      </c>
      <c r="R68" s="58">
        <f t="shared" si="5"/>
        <v>0</v>
      </c>
    </row>
    <row r="69" s="27" customFormat="1" ht="18" customHeight="1" spans="3:18">
      <c r="C69" s="46" t="s">
        <v>80</v>
      </c>
      <c r="D69" s="47">
        <v>0</v>
      </c>
      <c r="E69" s="47">
        <v>0</v>
      </c>
      <c r="F69" s="49">
        <f>IFERROR(VLOOKUP(C69,'Datos Abierto'!$B$3:$O$46,3,FALSE),0)</f>
        <v>0</v>
      </c>
      <c r="G69" s="49">
        <f>IFERROR(VLOOKUP(D69,'Datos Abierto'!$B$3:$O$46,3,FALSE),0)</f>
        <v>0</v>
      </c>
      <c r="H69" s="49">
        <v>0</v>
      </c>
      <c r="I69" s="49">
        <v>0</v>
      </c>
      <c r="J69" s="49">
        <v>0</v>
      </c>
      <c r="K69" s="49">
        <v>0</v>
      </c>
      <c r="L69" s="49">
        <v>0</v>
      </c>
      <c r="M69" s="49">
        <f>+SUMIFS('Datos Abierto'!$J$3:$J$44,'Datos Abierto'!$B$3:$B$44,C69)</f>
        <v>0</v>
      </c>
      <c r="N69" s="49">
        <f>+SUMIFS('Datos Abierto'!$J$3:$J$44,'Datos Abierto'!$B$3:$B$44,D69)</f>
        <v>0</v>
      </c>
      <c r="O69" s="49">
        <f>+SUMIFS('Datos Abierto'!$J$3:$J$44,'Datos Abierto'!$B$3:$B$44,E69)</f>
        <v>0</v>
      </c>
      <c r="P69" s="49">
        <f>+SUMIFS('Datos Abierto'!$N$3:$N$44,'Datos Abierto'!$B$3:$B$44,C69)</f>
        <v>0</v>
      </c>
      <c r="Q69" s="49">
        <f>+SUMIFS('Datos Abierto'!$O$3:$O$46,'Datos Abierto'!$B$3:$B$46,C69)</f>
        <v>0</v>
      </c>
      <c r="R69" s="58">
        <f t="shared" si="5"/>
        <v>0</v>
      </c>
    </row>
    <row r="70" s="27" customFormat="1" ht="18" customHeight="1" spans="3:18">
      <c r="C70" s="46" t="s">
        <v>81</v>
      </c>
      <c r="D70" s="47">
        <v>0</v>
      </c>
      <c r="E70" s="47">
        <v>0</v>
      </c>
      <c r="F70" s="49">
        <f>IFERROR(VLOOKUP(C70,'Datos Abierto'!$B$3:$O$46,3,FALSE),0)</f>
        <v>0</v>
      </c>
      <c r="G70" s="49">
        <f>IFERROR(VLOOKUP(D70,'Datos Abierto'!$B$3:$O$46,3,FALSE),0)</f>
        <v>0</v>
      </c>
      <c r="H70" s="49">
        <v>0</v>
      </c>
      <c r="I70" s="49">
        <v>0</v>
      </c>
      <c r="J70" s="49">
        <v>0</v>
      </c>
      <c r="K70" s="49">
        <v>0</v>
      </c>
      <c r="L70" s="49">
        <v>0</v>
      </c>
      <c r="M70" s="49">
        <f>+SUMIFS('Datos Abierto'!$J$3:$J$44,'Datos Abierto'!$B$3:$B$44,C70)</f>
        <v>0</v>
      </c>
      <c r="N70" s="49">
        <f>+SUMIFS('Datos Abierto'!$J$3:$J$44,'Datos Abierto'!$B$3:$B$44,D70)</f>
        <v>0</v>
      </c>
      <c r="O70" s="49">
        <f>+SUMIFS('Datos Abierto'!$J$3:$J$44,'Datos Abierto'!$B$3:$B$44,E70)</f>
        <v>0</v>
      </c>
      <c r="P70" s="49">
        <f>+SUMIFS('Datos Abierto'!$N$3:$N$44,'Datos Abierto'!$B$3:$B$44,C70)</f>
        <v>0</v>
      </c>
      <c r="Q70" s="49">
        <f>+SUMIFS('Datos Abierto'!$O$3:$O$46,'Datos Abierto'!$B$3:$B$46,C70)</f>
        <v>0</v>
      </c>
      <c r="R70" s="58">
        <f t="shared" si="5"/>
        <v>0</v>
      </c>
    </row>
    <row r="71" s="27" customFormat="1" ht="18" customHeight="1" spans="3:18">
      <c r="C71" s="51" t="s">
        <v>82</v>
      </c>
      <c r="D71" s="60">
        <v>0</v>
      </c>
      <c r="E71" s="60">
        <v>0</v>
      </c>
      <c r="F71" s="61">
        <f>IFERROR(VLOOKUP(C71,'Datos Abierto'!$B$3:$O$46,3,FALSE),0)</f>
        <v>0</v>
      </c>
      <c r="G71" s="61">
        <f>IFERROR(VLOOKUP(D71,'Datos Abierto'!$B$3:$O$46,3,FALSE),0)</f>
        <v>0</v>
      </c>
      <c r="H71" s="61">
        <v>0</v>
      </c>
      <c r="I71" s="61">
        <v>0</v>
      </c>
      <c r="J71" s="61">
        <v>0</v>
      </c>
      <c r="K71" s="61">
        <v>0</v>
      </c>
      <c r="L71" s="61"/>
      <c r="M71" s="61">
        <f>+SUMIFS('Datos Abierto'!$J$3:$J$44,'Datos Abierto'!$B$3:$B$44,C71)</f>
        <v>0</v>
      </c>
      <c r="N71" s="61">
        <f>+SUMIFS('Datos Abierto'!$J$3:$J$44,'Datos Abierto'!$B$3:$B$44,D71)</f>
        <v>0</v>
      </c>
      <c r="O71" s="61">
        <f>+SUMIFS('Datos Abierto'!$J$3:$J$44,'Datos Abierto'!$B$3:$B$44,E71)</f>
        <v>0</v>
      </c>
      <c r="P71" s="61">
        <f>+SUMIFS('Datos Abierto'!$N$3:$N$44,'Datos Abierto'!$B$3:$B$44,C71)</f>
        <v>0</v>
      </c>
      <c r="Q71" s="61">
        <f>+SUMIFS('Datos Abierto'!$O$3:$O$46,'Datos Abierto'!$B$3:$B$46,C71)</f>
        <v>0</v>
      </c>
      <c r="R71" s="58">
        <f t="shared" si="5"/>
        <v>0</v>
      </c>
    </row>
    <row r="72" s="27" customFormat="1" ht="18" customHeight="1" spans="3:18">
      <c r="C72" s="46" t="s">
        <v>83</v>
      </c>
      <c r="D72" s="60">
        <v>0</v>
      </c>
      <c r="E72" s="60">
        <v>0</v>
      </c>
      <c r="F72" s="61">
        <f>IFERROR(VLOOKUP(C72,'Datos Abierto'!$B$3:$O$46,3,FALSE),0)</f>
        <v>0</v>
      </c>
      <c r="G72" s="61">
        <f>IFERROR(VLOOKUP(D72,'Datos Abierto'!$B$3:$O$46,3,FALSE),0)</f>
        <v>0</v>
      </c>
      <c r="H72" s="61">
        <v>0</v>
      </c>
      <c r="I72" s="61">
        <v>0</v>
      </c>
      <c r="J72" s="61">
        <v>0</v>
      </c>
      <c r="K72" s="61">
        <v>0</v>
      </c>
      <c r="L72" s="61">
        <v>0</v>
      </c>
      <c r="M72" s="61">
        <f>+SUMIFS('Datos Abierto'!$J$3:$J$44,'Datos Abierto'!$B$3:$B$44,C72)</f>
        <v>0</v>
      </c>
      <c r="N72" s="61">
        <f>+SUMIFS('Datos Abierto'!$J$3:$J$44,'Datos Abierto'!$B$3:$B$44,D72)</f>
        <v>0</v>
      </c>
      <c r="O72" s="61">
        <f>+SUMIFS('Datos Abierto'!$J$3:$J$44,'Datos Abierto'!$B$3:$B$44,E72)</f>
        <v>0</v>
      </c>
      <c r="P72" s="61">
        <f>+SUMIFS('Datos Abierto'!$N$3:$N$44,'Datos Abierto'!$B$3:$B$44,C72)</f>
        <v>0</v>
      </c>
      <c r="Q72" s="61">
        <f>+SUMIFS('Datos Abierto'!$O$3:$O$46,'Datos Abierto'!$B$3:$B$46,C72)</f>
        <v>0</v>
      </c>
      <c r="R72" s="58">
        <f t="shared" si="5"/>
        <v>0</v>
      </c>
    </row>
    <row r="73" s="27" customFormat="1" ht="18" customHeight="1" spans="3:18">
      <c r="C73" s="46" t="s">
        <v>84</v>
      </c>
      <c r="D73" s="60">
        <v>0</v>
      </c>
      <c r="E73" s="60">
        <v>0</v>
      </c>
      <c r="F73" s="61">
        <f>IFERROR(VLOOKUP(C73,'Datos Abierto'!$B$3:$O$46,3,FALSE),0)</f>
        <v>0</v>
      </c>
      <c r="G73" s="61">
        <f>IFERROR(VLOOKUP(D73,'Datos Abierto'!$B$3:$O$46,3,FALSE),0)</f>
        <v>0</v>
      </c>
      <c r="H73" s="61">
        <v>0</v>
      </c>
      <c r="I73" s="61">
        <v>0</v>
      </c>
      <c r="J73" s="61">
        <v>0</v>
      </c>
      <c r="K73" s="61">
        <v>0</v>
      </c>
      <c r="L73" s="61">
        <v>0</v>
      </c>
      <c r="M73" s="61">
        <f>+SUMIFS('Datos Abierto'!$J$3:$J$44,'Datos Abierto'!$B$3:$B$44,C73)</f>
        <v>0</v>
      </c>
      <c r="N73" s="61">
        <f>+SUMIFS('Datos Abierto'!$J$3:$J$44,'Datos Abierto'!$B$3:$B$44,D73)</f>
        <v>0</v>
      </c>
      <c r="O73" s="61">
        <f>+SUMIFS('Datos Abierto'!$J$3:$J$44,'Datos Abierto'!$B$3:$B$44,E73)</f>
        <v>0</v>
      </c>
      <c r="P73" s="61">
        <f>+SUMIFS('Datos Abierto'!$N$3:$N$44,'Datos Abierto'!$B$3:$B$44,C73)</f>
        <v>0</v>
      </c>
      <c r="Q73" s="61">
        <f>+SUMIFS('Datos Abierto'!$O$3:$O$46,'Datos Abierto'!$B$3:$B$46,C73)</f>
        <v>0</v>
      </c>
      <c r="R73" s="58">
        <f t="shared" si="5"/>
        <v>0</v>
      </c>
    </row>
    <row r="74" s="27" customFormat="1" ht="18" customHeight="1" spans="3:18">
      <c r="C74" s="46" t="s">
        <v>85</v>
      </c>
      <c r="D74" s="60">
        <v>0</v>
      </c>
      <c r="E74" s="60">
        <v>0</v>
      </c>
      <c r="F74" s="61">
        <f>IFERROR(VLOOKUP(C74,'Datos Abierto'!$B$3:$O$46,3,FALSE),0)</f>
        <v>0</v>
      </c>
      <c r="G74" s="61">
        <f>IFERROR(VLOOKUP(D74,'Datos Abierto'!$B$3:$O$46,3,FALSE),0)</f>
        <v>0</v>
      </c>
      <c r="H74" s="61">
        <v>0</v>
      </c>
      <c r="I74" s="61">
        <v>0</v>
      </c>
      <c r="J74" s="61">
        <v>0</v>
      </c>
      <c r="K74" s="61">
        <v>0</v>
      </c>
      <c r="L74" s="61">
        <v>0</v>
      </c>
      <c r="M74" s="61">
        <f>+SUMIFS('Datos Abierto'!$J$3:$J$44,'Datos Abierto'!$B$3:$B$44,C74)</f>
        <v>0</v>
      </c>
      <c r="N74" s="61">
        <f>+SUMIFS('Datos Abierto'!$J$3:$J$44,'Datos Abierto'!$B$3:$B$44,D74)</f>
        <v>0</v>
      </c>
      <c r="O74" s="61">
        <f>+SUMIFS('Datos Abierto'!$J$3:$J$44,'Datos Abierto'!$B$3:$B$44,E74)</f>
        <v>0</v>
      </c>
      <c r="P74" s="61">
        <f>+SUMIFS('Datos Abierto'!$N$3:$N$44,'Datos Abierto'!$B$3:$B$44,C74)</f>
        <v>0</v>
      </c>
      <c r="Q74" s="61">
        <f>+SUMIFS('Datos Abierto'!$O$3:$O$46,'Datos Abierto'!$B$3:$B$46,C74)</f>
        <v>0</v>
      </c>
      <c r="R74" s="58">
        <f t="shared" ref="R74:R83" si="7">SUM(F74:Q74)</f>
        <v>0</v>
      </c>
    </row>
    <row r="75" s="27" customFormat="1" ht="18" customHeight="1" spans="3:18">
      <c r="C75" s="62" t="s">
        <v>86</v>
      </c>
      <c r="D75" s="63">
        <v>0</v>
      </c>
      <c r="E75" s="63">
        <v>0</v>
      </c>
      <c r="F75" s="64">
        <f>IFERROR(VLOOKUP(C75,'Datos Abierto'!$B$3:$O$46,3,FALSE),0)</f>
        <v>0</v>
      </c>
      <c r="G75" s="64">
        <f>IFERROR(VLOOKUP(D75,'Datos Abierto'!$B$3:$O$46,3,FALSE),0)</f>
        <v>0</v>
      </c>
      <c r="H75" s="64">
        <v>0</v>
      </c>
      <c r="I75" s="64">
        <v>0</v>
      </c>
      <c r="J75" s="64">
        <v>0</v>
      </c>
      <c r="K75" s="64">
        <v>0</v>
      </c>
      <c r="L75" s="64">
        <v>0</v>
      </c>
      <c r="M75" s="64">
        <v>0</v>
      </c>
      <c r="N75" s="64">
        <v>0</v>
      </c>
      <c r="O75" s="64">
        <v>0</v>
      </c>
      <c r="P75" s="64">
        <f>+SUMIFS('Datos Abierto'!$N$3:$N$44,'Datos Abierto'!$B$3:$B$44,C75)</f>
        <v>0</v>
      </c>
      <c r="Q75" s="64">
        <f>+SUMIFS('Datos Abierto'!$O$3:$O$46,'Datos Abierto'!$B$3:$B$46,C75)</f>
        <v>0</v>
      </c>
      <c r="R75" s="79">
        <f t="shared" si="7"/>
        <v>0</v>
      </c>
    </row>
    <row r="76" s="27" customFormat="1" ht="18" customHeight="1" spans="3:18">
      <c r="C76" s="51" t="s">
        <v>87</v>
      </c>
      <c r="D76" s="60">
        <v>0</v>
      </c>
      <c r="E76" s="60">
        <v>0</v>
      </c>
      <c r="F76" s="61">
        <f>IFERROR(VLOOKUP(C76,'Datos Abierto'!$B$3:$O$46,3,FALSE),0)</f>
        <v>0</v>
      </c>
      <c r="G76" s="61">
        <f>IFERROR(VLOOKUP(D76,'Datos Abierto'!$B$3:$O$46,3,FALSE),0)</f>
        <v>0</v>
      </c>
      <c r="H76" s="61">
        <v>0</v>
      </c>
      <c r="I76" s="61">
        <v>0</v>
      </c>
      <c r="J76" s="61">
        <v>0</v>
      </c>
      <c r="K76" s="61">
        <v>0</v>
      </c>
      <c r="L76" s="61">
        <v>0</v>
      </c>
      <c r="M76" s="61">
        <f>+SUMIFS('Datos Abierto'!$J$3:$J$44,'Datos Abierto'!$B$3:$B$44,C76)</f>
        <v>0</v>
      </c>
      <c r="N76" s="61">
        <f>+SUMIFS('Datos Abierto'!$J$3:$J$44,'Datos Abierto'!$B$3:$B$44,D76)</f>
        <v>0</v>
      </c>
      <c r="O76" s="61">
        <f>+SUMIFS('Datos Abierto'!$J$3:$J$44,'Datos Abierto'!$B$3:$B$44,E76)</f>
        <v>0</v>
      </c>
      <c r="P76" s="61">
        <f>+SUMIFS('Datos Abierto'!$J$3:$J$44,'Datos Abierto'!$B$3:$B$44,F76)</f>
        <v>0</v>
      </c>
      <c r="Q76" s="61">
        <f>+SUMIFS('Datos Abierto'!$O$3:$O$44,'Datos Abierto'!$B$3:$B$44,C76)</f>
        <v>0</v>
      </c>
      <c r="R76" s="58">
        <f t="shared" si="7"/>
        <v>0</v>
      </c>
    </row>
    <row r="77" s="27" customFormat="1" ht="18" customHeight="1" spans="3:18">
      <c r="C77" s="46" t="s">
        <v>88</v>
      </c>
      <c r="D77" s="60">
        <v>0</v>
      </c>
      <c r="E77" s="60">
        <v>0</v>
      </c>
      <c r="F77" s="61">
        <f>IFERROR(VLOOKUP(C77,'Datos Abierto'!$B$3:$O$46,3,FALSE),0)</f>
        <v>0</v>
      </c>
      <c r="G77" s="61">
        <f>IFERROR(VLOOKUP(D77,'Datos Abierto'!$B$3:$O$46,3,FALSE),0)</f>
        <v>0</v>
      </c>
      <c r="H77" s="61">
        <v>0</v>
      </c>
      <c r="I77" s="61">
        <v>0</v>
      </c>
      <c r="J77" s="61">
        <v>0</v>
      </c>
      <c r="K77" s="61">
        <v>0</v>
      </c>
      <c r="L77" s="61">
        <v>0</v>
      </c>
      <c r="M77" s="61">
        <f>+SUMIFS('Datos Abierto'!$J$3:$J$44,'Datos Abierto'!$B$3:$B$44,C77)</f>
        <v>0</v>
      </c>
      <c r="N77" s="61">
        <f>+SUMIFS('Datos Abierto'!$J$3:$J$44,'Datos Abierto'!$B$3:$B$44,D77)</f>
        <v>0</v>
      </c>
      <c r="O77" s="61">
        <f>+SUMIFS('Datos Abierto'!$J$3:$J$44,'Datos Abierto'!$B$3:$B$44,E77)</f>
        <v>0</v>
      </c>
      <c r="P77" s="61">
        <f>+SUMIFS('Datos Abierto'!$J$3:$J$44,'Datos Abierto'!$B$3:$B$44,F77)</f>
        <v>0</v>
      </c>
      <c r="Q77" s="61">
        <f>+SUMIFS('Datos Abierto'!$O$3:$O$44,'Datos Abierto'!$B$3:$B$44,C77)</f>
        <v>0</v>
      </c>
      <c r="R77" s="58">
        <f t="shared" si="7"/>
        <v>0</v>
      </c>
    </row>
    <row r="78" s="27" customFormat="1" ht="18" customHeight="1" spans="3:18">
      <c r="C78" s="46" t="s">
        <v>89</v>
      </c>
      <c r="D78" s="60">
        <v>0</v>
      </c>
      <c r="E78" s="60">
        <v>0</v>
      </c>
      <c r="F78" s="61">
        <f>IFERROR(VLOOKUP(C78,'Datos Abierto'!$B$3:$O$46,3,FALSE),0)</f>
        <v>0</v>
      </c>
      <c r="G78" s="61">
        <f>IFERROR(VLOOKUP(D78,'Datos Abierto'!$B$3:$O$46,3,FALSE),0)</f>
        <v>0</v>
      </c>
      <c r="H78" s="61">
        <v>0</v>
      </c>
      <c r="I78" s="61">
        <v>0</v>
      </c>
      <c r="J78" s="61">
        <v>0</v>
      </c>
      <c r="K78" s="61">
        <v>0</v>
      </c>
      <c r="L78" s="61">
        <v>0</v>
      </c>
      <c r="M78" s="61">
        <f>+SUMIFS('Datos Abierto'!$J$3:$J$44,'Datos Abierto'!$B$3:$B$44,C78)</f>
        <v>0</v>
      </c>
      <c r="N78" s="61">
        <f>+SUMIFS('Datos Abierto'!$J$3:$J$44,'Datos Abierto'!$B$3:$B$44,D78)</f>
        <v>0</v>
      </c>
      <c r="O78" s="61">
        <f>+SUMIFS('Datos Abierto'!$J$3:$J$44,'Datos Abierto'!$B$3:$B$44,E78)</f>
        <v>0</v>
      </c>
      <c r="P78" s="61">
        <f>+SUMIFS('Datos Abierto'!$J$3:$J$44,'Datos Abierto'!$B$3:$B$44,F78)</f>
        <v>0</v>
      </c>
      <c r="Q78" s="61">
        <f>+SUMIFS('Datos Abierto'!$O$3:$O$44,'Datos Abierto'!$B$3:$B$44,C78)</f>
        <v>0</v>
      </c>
      <c r="R78" s="58">
        <f t="shared" si="7"/>
        <v>0</v>
      </c>
    </row>
    <row r="79" s="27" customFormat="1" ht="18" customHeight="1" spans="3:18">
      <c r="C79" s="51" t="s">
        <v>90</v>
      </c>
      <c r="D79" s="60">
        <v>0</v>
      </c>
      <c r="E79" s="60">
        <v>0</v>
      </c>
      <c r="F79" s="61">
        <f>IFERROR(VLOOKUP(C79,'Datos Abierto'!$B$3:$O$46,3,FALSE),0)</f>
        <v>0</v>
      </c>
      <c r="G79" s="61">
        <f>IFERROR(VLOOKUP(D79,'Datos Abierto'!$B$3:$O$46,3,FALSE),0)</f>
        <v>0</v>
      </c>
      <c r="H79" s="61">
        <v>0</v>
      </c>
      <c r="I79" s="61">
        <v>0</v>
      </c>
      <c r="J79" s="61">
        <v>0</v>
      </c>
      <c r="K79" s="61">
        <v>0</v>
      </c>
      <c r="L79" s="61">
        <v>0</v>
      </c>
      <c r="M79" s="61">
        <f>+SUMIFS('Datos Abierto'!$J$3:$J$44,'Datos Abierto'!$B$3:$B$44,C79)</f>
        <v>0</v>
      </c>
      <c r="N79" s="61">
        <f>+SUMIFS('Datos Abierto'!$J$3:$J$44,'Datos Abierto'!$B$3:$B$44,D79)</f>
        <v>0</v>
      </c>
      <c r="O79" s="61">
        <f>+SUMIFS('Datos Abierto'!$J$3:$J$44,'Datos Abierto'!$B$3:$B$44,E79)</f>
        <v>0</v>
      </c>
      <c r="P79" s="61">
        <f>+SUMIFS('Datos Abierto'!$J$3:$J$44,'Datos Abierto'!$B$3:$B$44,F79)</f>
        <v>0</v>
      </c>
      <c r="Q79" s="61">
        <f>+SUMIFS('Datos Abierto'!$O$3:$O$44,'Datos Abierto'!$B$3:$B$44,C79)</f>
        <v>0</v>
      </c>
      <c r="R79" s="58">
        <f t="shared" si="7"/>
        <v>0</v>
      </c>
    </row>
    <row r="80" s="27" customFormat="1" ht="18" customHeight="1" spans="3:18">
      <c r="C80" s="46" t="s">
        <v>91</v>
      </c>
      <c r="D80" s="60">
        <v>0</v>
      </c>
      <c r="E80" s="60">
        <v>0</v>
      </c>
      <c r="F80" s="61">
        <f>IFERROR(VLOOKUP(C80,'Datos Abierto'!$B$3:$O$46,3,FALSE),0)</f>
        <v>0</v>
      </c>
      <c r="G80" s="61">
        <f>IFERROR(VLOOKUP(D80,'Datos Abierto'!$B$3:$O$46,3,FALSE),0)</f>
        <v>0</v>
      </c>
      <c r="H80" s="61">
        <v>0</v>
      </c>
      <c r="I80" s="61">
        <v>0</v>
      </c>
      <c r="J80" s="61">
        <v>0</v>
      </c>
      <c r="K80" s="61">
        <v>0</v>
      </c>
      <c r="L80" s="61">
        <v>0</v>
      </c>
      <c r="M80" s="61">
        <f>+SUMIFS('Datos Abierto'!$J$3:$J$44,'Datos Abierto'!$B$3:$B$44,C80)</f>
        <v>0</v>
      </c>
      <c r="N80" s="61">
        <f>+SUMIFS('Datos Abierto'!$J$3:$J$44,'Datos Abierto'!$B$3:$B$44,D80)</f>
        <v>0</v>
      </c>
      <c r="O80" s="61">
        <f>+SUMIFS('Datos Abierto'!$J$3:$J$44,'Datos Abierto'!$B$3:$B$44,E80)</f>
        <v>0</v>
      </c>
      <c r="P80" s="61">
        <f>+SUMIFS('Datos Abierto'!$J$3:$J$44,'Datos Abierto'!$B$3:$B$44,F80)</f>
        <v>0</v>
      </c>
      <c r="Q80" s="61">
        <f>+SUMIFS('Datos Abierto'!$O$3:$O$44,'Datos Abierto'!$B$3:$B$44,C80)</f>
        <v>0</v>
      </c>
      <c r="R80" s="58">
        <f t="shared" si="7"/>
        <v>0</v>
      </c>
    </row>
    <row r="81" s="27" customFormat="1" ht="18" customHeight="1" spans="3:18">
      <c r="C81" s="46" t="s">
        <v>92</v>
      </c>
      <c r="D81" s="47">
        <v>0</v>
      </c>
      <c r="E81" s="47">
        <v>0</v>
      </c>
      <c r="F81" s="49">
        <f>IFERROR(VLOOKUP(C81,'Datos Abierto'!$B$3:$O$46,3,FALSE),0)</f>
        <v>0</v>
      </c>
      <c r="G81" s="49">
        <f>IFERROR(VLOOKUP(D81,'Datos Abierto'!$B$3:$O$46,3,FALSE),0)</f>
        <v>0</v>
      </c>
      <c r="H81" s="49">
        <v>0</v>
      </c>
      <c r="I81" s="49">
        <v>0</v>
      </c>
      <c r="J81" s="49">
        <v>0</v>
      </c>
      <c r="K81" s="49">
        <v>0</v>
      </c>
      <c r="L81" s="49">
        <v>0</v>
      </c>
      <c r="M81" s="49">
        <f>+SUMIFS('Datos Abierto'!$J$3:$J$44,'Datos Abierto'!$B$3:$B$44,C81)</f>
        <v>0</v>
      </c>
      <c r="N81" s="49">
        <f>+SUMIFS('Datos Abierto'!$J$3:$J$44,'Datos Abierto'!$B$3:$B$44,D81)</f>
        <v>0</v>
      </c>
      <c r="O81" s="49">
        <f>+SUMIFS('Datos Abierto'!$J$3:$J$44,'Datos Abierto'!$B$3:$B$44,E81)</f>
        <v>0</v>
      </c>
      <c r="P81" s="49">
        <f>+SUMIFS('Datos Abierto'!$J$3:$J$44,'Datos Abierto'!$B$3:$B$44,F81)</f>
        <v>0</v>
      </c>
      <c r="Q81" s="49">
        <f>+SUMIFS('Datos Abierto'!$O$3:$O$44,'Datos Abierto'!$B$3:$B$44,C81)</f>
        <v>0</v>
      </c>
      <c r="R81" s="58">
        <f t="shared" si="7"/>
        <v>0</v>
      </c>
    </row>
    <row r="82" s="27" customFormat="1" ht="18" customHeight="1" spans="3:18">
      <c r="C82" s="51" t="s">
        <v>93</v>
      </c>
      <c r="D82" s="47">
        <v>0</v>
      </c>
      <c r="E82" s="47">
        <v>0</v>
      </c>
      <c r="F82" s="49">
        <f>IFERROR(VLOOKUP(C82,'Datos Abierto'!$B$3:$O$46,3,FALSE),0)</f>
        <v>0</v>
      </c>
      <c r="G82" s="49">
        <f>IFERROR(VLOOKUP(D82,'Datos Abierto'!$B$3:$O$46,3,FALSE),0)</f>
        <v>0</v>
      </c>
      <c r="H82" s="49">
        <v>0</v>
      </c>
      <c r="I82" s="49">
        <v>0</v>
      </c>
      <c r="J82" s="49">
        <v>0</v>
      </c>
      <c r="K82" s="49">
        <v>0</v>
      </c>
      <c r="L82" s="49">
        <v>0</v>
      </c>
      <c r="M82" s="49">
        <f>+SUMIFS('Datos Abierto'!$J$3:$J$44,'Datos Abierto'!$B$3:$B$44,C82)</f>
        <v>0</v>
      </c>
      <c r="N82" s="49">
        <f>+SUMIFS('Datos Abierto'!$J$3:$J$44,'Datos Abierto'!$B$3:$B$44,D82)</f>
        <v>0</v>
      </c>
      <c r="O82" s="49">
        <f>+SUMIFS('Datos Abierto'!$J$3:$J$44,'Datos Abierto'!$B$3:$B$44,E82)</f>
        <v>0</v>
      </c>
      <c r="P82" s="49">
        <f>+SUMIFS('Datos Abierto'!$J$3:$J$44,'Datos Abierto'!$B$3:$B$44,F82)</f>
        <v>0</v>
      </c>
      <c r="Q82" s="49">
        <f>+SUMIFS('Datos Abierto'!$O$3:$O$44,'Datos Abierto'!$B$3:$B$44,C82)</f>
        <v>0</v>
      </c>
      <c r="R82" s="58">
        <f t="shared" si="7"/>
        <v>0</v>
      </c>
    </row>
    <row r="83" s="27" customFormat="1" ht="18" customHeight="1" spans="3:18">
      <c r="C83" s="46" t="s">
        <v>94</v>
      </c>
      <c r="D83" s="47">
        <v>0</v>
      </c>
      <c r="E83" s="47">
        <v>0</v>
      </c>
      <c r="F83" s="49">
        <f>IFERROR(VLOOKUP(C83,'Datos Abierto'!$B$3:$O$46,3,FALSE),0)</f>
        <v>0</v>
      </c>
      <c r="G83" s="49">
        <f>IFERROR(VLOOKUP(D83,'Datos Abierto'!$B$3:$O$46,3,FALSE),0)</f>
        <v>0</v>
      </c>
      <c r="H83" s="49">
        <v>0</v>
      </c>
      <c r="I83" s="49">
        <v>0</v>
      </c>
      <c r="J83" s="49">
        <v>0</v>
      </c>
      <c r="K83" s="49">
        <v>0</v>
      </c>
      <c r="L83" s="49">
        <v>0</v>
      </c>
      <c r="M83" s="49">
        <f>+SUMIFS('Datos Abierto'!$J$3:$J$44,'Datos Abierto'!$B$3:$B$44,C83)</f>
        <v>0</v>
      </c>
      <c r="N83" s="49">
        <f>+SUMIFS('Datos Abierto'!$J$3:$J$44,'Datos Abierto'!$B$3:$B$44,D83)</f>
        <v>0</v>
      </c>
      <c r="O83" s="49">
        <f>+SUMIFS('Datos Abierto'!$J$3:$J$44,'Datos Abierto'!$B$3:$B$44,E83)</f>
        <v>0</v>
      </c>
      <c r="P83" s="49">
        <f>+SUMIFS('Datos Abierto'!$J$3:$J$44,'Datos Abierto'!$B$3:$B$44,F83)</f>
        <v>0</v>
      </c>
      <c r="Q83" s="49">
        <f>+SUMIFS('Datos Abierto'!$O$3:$O$44,'Datos Abierto'!$B$3:$B$44,C83)</f>
        <v>0</v>
      </c>
      <c r="R83" s="58">
        <f t="shared" si="7"/>
        <v>0</v>
      </c>
    </row>
    <row r="84" s="27" customFormat="1" ht="21" customHeight="1" spans="3:18">
      <c r="C84" s="65" t="s">
        <v>95</v>
      </c>
      <c r="D84" s="66">
        <f t="shared" ref="D84:I84" si="8">+D10</f>
        <v>734161247</v>
      </c>
      <c r="E84" s="66">
        <f>+E10</f>
        <v>734161247</v>
      </c>
      <c r="F84" s="66">
        <f>+F10</f>
        <v>27079582.02</v>
      </c>
      <c r="G84" s="66">
        <f>+G10</f>
        <v>44705607.87</v>
      </c>
      <c r="H84" s="66">
        <f t="shared" si="8"/>
        <v>55617342.81</v>
      </c>
      <c r="I84" s="66">
        <f t="shared" si="8"/>
        <v>0</v>
      </c>
      <c r="J84" s="66">
        <f t="shared" ref="J84:R84" si="9">+J10</f>
        <v>0</v>
      </c>
      <c r="K84" s="66">
        <f t="shared" si="9"/>
        <v>0</v>
      </c>
      <c r="L84" s="66">
        <f t="shared" si="9"/>
        <v>0</v>
      </c>
      <c r="M84" s="66">
        <f t="shared" si="9"/>
        <v>0</v>
      </c>
      <c r="N84" s="66">
        <f t="shared" si="9"/>
        <v>0</v>
      </c>
      <c r="O84" s="66">
        <f t="shared" ref="O84:P84" si="10">+O10</f>
        <v>0</v>
      </c>
      <c r="P84" s="66">
        <f t="shared" si="10"/>
        <v>0</v>
      </c>
      <c r="Q84" s="66">
        <f t="shared" si="9"/>
        <v>0</v>
      </c>
      <c r="R84" s="80">
        <f t="shared" si="9"/>
        <v>127402532.7</v>
      </c>
    </row>
    <row r="85" spans="9:13">
      <c r="I85" s="54"/>
      <c r="M85" s="54"/>
    </row>
    <row r="86" ht="18.75" spans="3:7">
      <c r="C86" s="67" t="s">
        <v>96</v>
      </c>
      <c r="D86" s="68"/>
      <c r="E86" s="69"/>
      <c r="F86" s="70"/>
      <c r="G86" s="70"/>
    </row>
    <row r="87" spans="3:7">
      <c r="C87" s="71" t="s">
        <v>97</v>
      </c>
      <c r="D87" s="72"/>
      <c r="E87" s="72"/>
      <c r="F87" s="73"/>
      <c r="G87" s="73"/>
    </row>
    <row r="88" spans="3:7">
      <c r="C88" s="71" t="s">
        <v>98</v>
      </c>
      <c r="D88" s="72"/>
      <c r="E88" s="72"/>
      <c r="F88" s="73"/>
      <c r="G88" s="73"/>
    </row>
    <row r="89" spans="3:7">
      <c r="C89" s="71" t="s">
        <v>99</v>
      </c>
      <c r="D89" s="72"/>
      <c r="E89" s="72"/>
      <c r="F89" s="73"/>
      <c r="G89" s="73"/>
    </row>
    <row r="90" spans="3:7">
      <c r="C90" s="71" t="s">
        <v>100</v>
      </c>
      <c r="D90" s="72"/>
      <c r="E90" s="72"/>
      <c r="F90" s="73"/>
      <c r="G90" s="73"/>
    </row>
    <row r="91" spans="3:7">
      <c r="C91" s="71" t="s">
        <v>101</v>
      </c>
      <c r="D91" s="72"/>
      <c r="E91" s="72"/>
      <c r="F91" s="73"/>
      <c r="G91" s="73"/>
    </row>
    <row r="92" spans="3:7">
      <c r="C92" s="74" t="s">
        <v>102</v>
      </c>
      <c r="D92" s="75"/>
      <c r="E92" s="75"/>
      <c r="F92" s="76"/>
      <c r="G92" s="76"/>
    </row>
    <row r="93" spans="3:7">
      <c r="C93" s="74"/>
      <c r="D93" s="75"/>
      <c r="E93" s="75"/>
      <c r="F93" s="76"/>
      <c r="G93" s="76"/>
    </row>
    <row r="94" spans="3:7">
      <c r="C94" s="74"/>
      <c r="D94" s="75"/>
      <c r="E94" s="75"/>
      <c r="F94" s="76"/>
      <c r="G94" s="76"/>
    </row>
    <row r="95" spans="3:7">
      <c r="C95" s="74"/>
      <c r="D95" s="75"/>
      <c r="E95" s="75"/>
      <c r="F95" s="76"/>
      <c r="G95" s="76"/>
    </row>
    <row r="96" spans="3:7">
      <c r="C96" s="74"/>
      <c r="D96" s="75"/>
      <c r="E96" s="75"/>
      <c r="F96" s="76"/>
      <c r="G96" s="76"/>
    </row>
    <row r="97" spans="3:7">
      <c r="C97" s="77" t="s">
        <v>103</v>
      </c>
      <c r="D97" s="77"/>
      <c r="E97" s="77"/>
      <c r="F97" s="77"/>
      <c r="G97" s="77"/>
    </row>
    <row r="98" spans="3:7">
      <c r="C98" s="77" t="s">
        <v>104</v>
      </c>
      <c r="D98" s="77"/>
      <c r="E98" s="77"/>
      <c r="F98" s="77"/>
      <c r="G98" s="77"/>
    </row>
    <row r="99" spans="4:5">
      <c r="D99" s="78"/>
      <c r="E99" s="78"/>
    </row>
  </sheetData>
  <mergeCells count="7">
    <mergeCell ref="C3:R3"/>
    <mergeCell ref="C4:R4"/>
    <mergeCell ref="C5:R5"/>
    <mergeCell ref="C6:R6"/>
    <mergeCell ref="C7:R7"/>
    <mergeCell ref="C97:G97"/>
    <mergeCell ref="C98:G98"/>
  </mergeCells>
  <pageMargins left="0.23" right="0.25" top="0.45" bottom="0.31" header="0.45" footer="0.3"/>
  <pageSetup paperSize="5" scale="54" orientation="landscape"/>
  <headerFooter/>
  <rowBreaks count="1" manualBreakCount="1">
    <brk id="52" max="15" man="1"/>
  </rowBreaks>
  <ignoredErrors>
    <ignoredError sqref="F17" formula="1"/>
  </ignoredError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8"/>
  <sheetViews>
    <sheetView workbookViewId="0">
      <selection activeCell="B7" sqref="B7:F46"/>
    </sheetView>
  </sheetViews>
  <sheetFormatPr defaultColWidth="9.14285714285714" defaultRowHeight="15"/>
  <cols>
    <col min="1" max="1" width="23.4285714285714" style="13" customWidth="1"/>
    <col min="2" max="2" width="41.8571428571429" style="13" customWidth="1"/>
    <col min="3" max="3" width="15.4285714285714" style="14" customWidth="1"/>
    <col min="4" max="5" width="17.2857142857143" style="14" customWidth="1"/>
    <col min="6" max="8" width="17.7142857142857" style="13" customWidth="1"/>
    <col min="9" max="11" width="17.8571428571429" style="13" customWidth="1"/>
    <col min="12" max="15" width="19.7142857142857" style="13" customWidth="1"/>
    <col min="16" max="16384" width="9.14285714285714" style="13"/>
  </cols>
  <sheetData>
    <row r="1" s="11" customFormat="1" ht="30.75" customHeight="1" spans="3:15">
      <c r="C1" s="15"/>
      <c r="D1" s="15" t="s">
        <v>105</v>
      </c>
      <c r="E1" s="15" t="s">
        <v>106</v>
      </c>
      <c r="F1" s="16" t="s">
        <v>107</v>
      </c>
      <c r="G1" s="16" t="s">
        <v>108</v>
      </c>
      <c r="H1" s="16" t="s">
        <v>109</v>
      </c>
      <c r="I1" s="16" t="s">
        <v>110</v>
      </c>
      <c r="J1" s="16" t="s">
        <v>111</v>
      </c>
      <c r="K1" s="16" t="s">
        <v>112</v>
      </c>
      <c r="L1" s="16" t="s">
        <v>113</v>
      </c>
      <c r="M1" s="16" t="s">
        <v>114</v>
      </c>
      <c r="N1" s="16" t="s">
        <v>115</v>
      </c>
      <c r="O1" s="16" t="s">
        <v>116</v>
      </c>
    </row>
    <row r="2" s="11" customFormat="1" ht="33.75" customHeight="1" spans="1:15">
      <c r="A2" s="16" t="s">
        <v>117</v>
      </c>
      <c r="B2" s="16" t="s">
        <v>118</v>
      </c>
      <c r="C2" s="15" t="s">
        <v>119</v>
      </c>
      <c r="D2" s="15" t="s">
        <v>119</v>
      </c>
      <c r="E2" s="15" t="s">
        <v>119</v>
      </c>
      <c r="F2" s="16" t="s">
        <v>119</v>
      </c>
      <c r="G2" s="16" t="s">
        <v>119</v>
      </c>
      <c r="H2" s="16" t="s">
        <v>119</v>
      </c>
      <c r="I2" s="16" t="s">
        <v>119</v>
      </c>
      <c r="J2" s="16" t="s">
        <v>119</v>
      </c>
      <c r="K2" s="16" t="s">
        <v>119</v>
      </c>
      <c r="L2" s="16" t="s">
        <v>119</v>
      </c>
      <c r="M2" s="16" t="s">
        <v>119</v>
      </c>
      <c r="N2" s="16" t="s">
        <v>119</v>
      </c>
      <c r="O2" s="16" t="s">
        <v>119</v>
      </c>
    </row>
    <row r="3" s="12" customFormat="1" ht="15.75" spans="1:15">
      <c r="A3" s="17" t="s">
        <v>120</v>
      </c>
      <c r="B3" s="18" t="s">
        <v>121</v>
      </c>
      <c r="C3" s="19">
        <f>SUM(D3:O3)</f>
        <v>127402532.7</v>
      </c>
      <c r="D3" s="19">
        <v>27079582.02</v>
      </c>
      <c r="E3" s="19">
        <v>44705607.87</v>
      </c>
      <c r="F3" s="20">
        <v>55617342.81</v>
      </c>
      <c r="G3" s="21">
        <f>IFERROR(VLOOKUP(B3,Plantilla!$A$2:$B$56,2,FALSE),0)</f>
        <v>0</v>
      </c>
      <c r="H3" s="21">
        <f>IFERROR(VLOOKUP(B3,Plantilla!$A$2:$B$56,2,FALSE),0)</f>
        <v>0</v>
      </c>
      <c r="I3" s="21">
        <f>IFERROR(VLOOKUP(B3,Plantilla!$A$2:B33,2,FALSE),0)</f>
        <v>0</v>
      </c>
      <c r="J3" s="21">
        <f>IFERROR(VLOOKUP(B3,Plantilla!$A$2:B33,2,FALSE),0)</f>
        <v>0</v>
      </c>
      <c r="K3" s="21">
        <f>IFERROR(VLOOKUP(B3,Plantilla!$A$2:B33,2,FALSE),0)</f>
        <v>0</v>
      </c>
      <c r="L3" s="21">
        <f>IFERROR(VLOOKUP(B3,Plantilla!$A$2:B33,2,FALSE),0)</f>
        <v>0</v>
      </c>
      <c r="M3" s="21">
        <f>IFERROR(VLOOKUP(B3,Plantilla!$A$2:B33,2,FALSE),0)</f>
        <v>0</v>
      </c>
      <c r="N3" s="21">
        <f>IFERROR(VLOOKUP(B3,Plantilla!$A$2:B33,2,FALSE),0)</f>
        <v>0</v>
      </c>
      <c r="O3" s="21">
        <f>IFERROR(VLOOKUP(B3,Plantilla!$A$2:B33,2,FALSE),0)</f>
        <v>0</v>
      </c>
    </row>
    <row r="4" s="12" customFormat="1" ht="24" spans="1:15">
      <c r="A4" s="17" t="s">
        <v>122</v>
      </c>
      <c r="B4" s="18" t="s">
        <v>123</v>
      </c>
      <c r="C4" s="19">
        <f t="shared" ref="C4:C46" si="0">SUM(D4:O4)</f>
        <v>127402532.7</v>
      </c>
      <c r="D4" s="19">
        <v>27079582.02</v>
      </c>
      <c r="E4" s="19">
        <v>44705607.87</v>
      </c>
      <c r="F4" s="20">
        <v>55617342.81</v>
      </c>
      <c r="G4" s="21">
        <f>IFERROR(VLOOKUP(B4,Plantilla!$A$2:$B$56,2,FALSE),0)</f>
        <v>0</v>
      </c>
      <c r="H4" s="21">
        <f>IFERROR(VLOOKUP(B4,Plantilla!$A$2:$B$56,2,FALSE),0)</f>
        <v>0</v>
      </c>
      <c r="I4" s="21">
        <f>IFERROR(VLOOKUP(B4,Plantilla!$A$2:B34,2,FALSE),0)</f>
        <v>0</v>
      </c>
      <c r="J4" s="21">
        <f>IFERROR(VLOOKUP(B4,Plantilla!$A$2:B34,2,FALSE),0)</f>
        <v>0</v>
      </c>
      <c r="K4" s="21">
        <f>IFERROR(VLOOKUP(B4,Plantilla!$A$2:B34,2,FALSE),0)</f>
        <v>0</v>
      </c>
      <c r="L4" s="21">
        <f>IFERROR(VLOOKUP(B4,Plantilla!$A$2:B34,2,FALSE),0)</f>
        <v>0</v>
      </c>
      <c r="M4" s="21">
        <f>IFERROR(VLOOKUP(B4,Plantilla!$A$2:B34,2,FALSE),0)</f>
        <v>0</v>
      </c>
      <c r="N4" s="21">
        <f>IFERROR(VLOOKUP(B4,Plantilla!$A$2:B34,2,FALSE),0)</f>
        <v>0</v>
      </c>
      <c r="O4" s="21">
        <f>IFERROR(VLOOKUP(B4,Plantilla!$A$2:B34,2,FALSE),0)</f>
        <v>0</v>
      </c>
    </row>
    <row r="5" s="12" customFormat="1" ht="24" spans="1:15">
      <c r="A5" s="17" t="s">
        <v>124</v>
      </c>
      <c r="B5" s="18" t="s">
        <v>125</v>
      </c>
      <c r="C5" s="19">
        <f t="shared" si="0"/>
        <v>127402532.7</v>
      </c>
      <c r="D5" s="19">
        <v>27079582.02</v>
      </c>
      <c r="E5" s="19">
        <v>44705607.87</v>
      </c>
      <c r="F5" s="20">
        <v>55617342.81</v>
      </c>
      <c r="G5" s="21">
        <f>IFERROR(VLOOKUP(B5,Plantilla!$A$2:$B$56,2,FALSE),0)</f>
        <v>0</v>
      </c>
      <c r="H5" s="21">
        <f>IFERROR(VLOOKUP(B5,Plantilla!$A$2:$B$56,2,FALSE),0)</f>
        <v>0</v>
      </c>
      <c r="I5" s="21">
        <f>IFERROR(VLOOKUP(B5,Plantilla!$A$2:B35,2,FALSE),0)</f>
        <v>0</v>
      </c>
      <c r="J5" s="21">
        <f>IFERROR(VLOOKUP(B5,Plantilla!$A$2:B35,2,FALSE),0)</f>
        <v>0</v>
      </c>
      <c r="K5" s="21">
        <f>IFERROR(VLOOKUP(B5,Plantilla!$A$2:B35,2,FALSE),0)</f>
        <v>0</v>
      </c>
      <c r="L5" s="21">
        <f>IFERROR(VLOOKUP(B5,Plantilla!$A$2:B35,2,FALSE),0)</f>
        <v>0</v>
      </c>
      <c r="M5" s="21">
        <f>IFERROR(VLOOKUP(B5,Plantilla!$A$2:B35,2,FALSE),0)</f>
        <v>0</v>
      </c>
      <c r="N5" s="21">
        <f>IFERROR(VLOOKUP(B5,Plantilla!$A$2:B35,2,FALSE),0)</f>
        <v>0</v>
      </c>
      <c r="O5" s="21">
        <f>IFERROR(VLOOKUP(B5,Plantilla!$A$2:B35,2,FALSE),0)</f>
        <v>0</v>
      </c>
    </row>
    <row r="6" s="12" customFormat="1" ht="15.75" spans="1:15">
      <c r="A6" s="17" t="s">
        <v>126</v>
      </c>
      <c r="B6" s="18" t="s">
        <v>127</v>
      </c>
      <c r="C6" s="19">
        <f t="shared" si="0"/>
        <v>127402532.7</v>
      </c>
      <c r="D6" s="19">
        <v>27079582.02</v>
      </c>
      <c r="E6" s="19">
        <v>44705607.87</v>
      </c>
      <c r="F6" s="20">
        <v>55617342.81</v>
      </c>
      <c r="G6" s="21">
        <f>IFERROR(VLOOKUP(B6,Plantilla!$A$2:$B$56,2,FALSE),0)</f>
        <v>0</v>
      </c>
      <c r="H6" s="21">
        <f>IFERROR(VLOOKUP(B6,Plantilla!$A$2:$B$56,2,FALSE),0)</f>
        <v>0</v>
      </c>
      <c r="I6" s="21">
        <f>IFERROR(VLOOKUP(B6,Plantilla!$A$2:B36,2,FALSE),0)</f>
        <v>0</v>
      </c>
      <c r="J6" s="21">
        <f>IFERROR(VLOOKUP(B6,Plantilla!$A$2:B36,2,FALSE),0)</f>
        <v>0</v>
      </c>
      <c r="K6" s="21">
        <f>IFERROR(VLOOKUP(B6,Plantilla!$A$2:B36,2,FALSE),0)</f>
        <v>0</v>
      </c>
      <c r="L6" s="21">
        <f>IFERROR(VLOOKUP(B6,Plantilla!$A$2:B36,2,FALSE),0)</f>
        <v>0</v>
      </c>
      <c r="M6" s="21">
        <f>IFERROR(VLOOKUP(B6,Plantilla!$A$2:B36,2,FALSE),0)</f>
        <v>0</v>
      </c>
      <c r="N6" s="21">
        <f>IFERROR(VLOOKUP(B6,Plantilla!$A$2:B36,2,FALSE),0)</f>
        <v>0</v>
      </c>
      <c r="O6" s="21">
        <f>IFERROR(VLOOKUP(B6,Plantilla!$A$2:B36,2,FALSE),0)</f>
        <v>0</v>
      </c>
    </row>
    <row r="7" ht="15.75" spans="1:15">
      <c r="A7" s="17" t="s">
        <v>128</v>
      </c>
      <c r="B7" s="22" t="s">
        <v>21</v>
      </c>
      <c r="C7" s="19">
        <f t="shared" si="0"/>
        <v>127402532.7</v>
      </c>
      <c r="D7" s="23">
        <v>27079582.02</v>
      </c>
      <c r="E7" s="23">
        <v>44705607.87</v>
      </c>
      <c r="F7" s="20">
        <v>55617342.81</v>
      </c>
      <c r="G7" s="21">
        <f>IFERROR(VLOOKUP(B7,Plantilla!$A$2:$B$56,2,FALSE),0)</f>
        <v>0</v>
      </c>
      <c r="H7" s="21">
        <f>IFERROR(VLOOKUP(B7,Plantilla!$A$2:$B$56,2,FALSE),0)</f>
        <v>0</v>
      </c>
      <c r="I7" s="21">
        <f>IFERROR(VLOOKUP(B7,Plantilla!$A$2:B37,2,FALSE),0)</f>
        <v>0</v>
      </c>
      <c r="J7" s="21">
        <f>IFERROR(VLOOKUP(B7,Plantilla!$A$2:B37,2,FALSE),0)</f>
        <v>0</v>
      </c>
      <c r="K7" s="21">
        <f>IFERROR(VLOOKUP(B7,Plantilla!$A$2:B37,2,FALSE),0)</f>
        <v>0</v>
      </c>
      <c r="L7" s="21">
        <f>IFERROR(VLOOKUP(B7,Plantilla!$A$2:B37,2,FALSE),0)</f>
        <v>0</v>
      </c>
      <c r="M7" s="21">
        <f>IFERROR(VLOOKUP(B7,Plantilla!$A$2:B37,2,FALSE),0)</f>
        <v>0</v>
      </c>
      <c r="N7" s="21">
        <f>IFERROR(VLOOKUP(B7,Plantilla!$A$2:B37,2,FALSE),0)</f>
        <v>0</v>
      </c>
      <c r="O7" s="21">
        <f>IFERROR(VLOOKUP(B7,Plantilla!$A$2:B37,2,FALSE),0)</f>
        <v>0</v>
      </c>
    </row>
    <row r="8" ht="15.75" spans="1:15">
      <c r="A8" s="17" t="s">
        <v>129</v>
      </c>
      <c r="B8" s="22" t="s">
        <v>22</v>
      </c>
      <c r="C8" s="19">
        <f t="shared" si="0"/>
        <v>99663105.18</v>
      </c>
      <c r="D8" s="23">
        <v>26349586.38</v>
      </c>
      <c r="E8" s="23">
        <v>34940722.12</v>
      </c>
      <c r="F8" s="20">
        <v>38372796.68</v>
      </c>
      <c r="G8" s="21">
        <f>IFERROR(VLOOKUP(B8,Plantilla!$A$2:$B$56,2,FALSE),0)</f>
        <v>0</v>
      </c>
      <c r="H8" s="21">
        <f>IFERROR(VLOOKUP(B8,Plantilla!$A$2:$B$56,2,FALSE),0)</f>
        <v>0</v>
      </c>
      <c r="I8" s="21">
        <f>IFERROR(VLOOKUP(B8,Plantilla!$A$2:B38,2,FALSE),0)</f>
        <v>0</v>
      </c>
      <c r="J8" s="21">
        <f>IFERROR(VLOOKUP(B8,Plantilla!$A$2:B38,2,FALSE),0)</f>
        <v>0</v>
      </c>
      <c r="K8" s="21">
        <f>IFERROR(VLOOKUP(B8,Plantilla!$A$2:B38,2,FALSE),0)</f>
        <v>0</v>
      </c>
      <c r="L8" s="21">
        <f>IFERROR(VLOOKUP(B8,Plantilla!$A$2:B38,2,FALSE),0)</f>
        <v>0</v>
      </c>
      <c r="M8" s="21">
        <f>IFERROR(VLOOKUP(B8,Plantilla!$A$2:B38,2,FALSE),0)</f>
        <v>0</v>
      </c>
      <c r="N8" s="21">
        <f>IFERROR(VLOOKUP(B8,Plantilla!$A$2:B38,2,FALSE),0)</f>
        <v>0</v>
      </c>
      <c r="O8" s="21">
        <f>IFERROR(VLOOKUP(B8,Plantilla!$A$2:B38,2,FALSE),0)</f>
        <v>0</v>
      </c>
    </row>
    <row r="9" ht="15.75" spans="1:15">
      <c r="A9" s="17" t="s">
        <v>130</v>
      </c>
      <c r="B9" s="22" t="s">
        <v>23</v>
      </c>
      <c r="C9" s="19">
        <f t="shared" si="0"/>
        <v>85129920.19</v>
      </c>
      <c r="D9" s="23">
        <v>22560349.93</v>
      </c>
      <c r="E9" s="23">
        <v>29789186.64</v>
      </c>
      <c r="F9" s="20">
        <v>32780383.62</v>
      </c>
      <c r="G9" s="21">
        <f>IFERROR(VLOOKUP(B9,Plantilla!$A$2:$B$56,2,FALSE),0)</f>
        <v>0</v>
      </c>
      <c r="H9" s="21">
        <f>IFERROR(VLOOKUP(B9,Plantilla!$A$2:$B$56,2,FALSE),0)</f>
        <v>0</v>
      </c>
      <c r="I9" s="21">
        <f>IFERROR(VLOOKUP(B9,Plantilla!$A$2:B39,2,FALSE),0)</f>
        <v>0</v>
      </c>
      <c r="J9" s="21">
        <f>IFERROR(VLOOKUP(B9,Plantilla!$A$2:B39,2,FALSE),0)</f>
        <v>0</v>
      </c>
      <c r="K9" s="21">
        <f>IFERROR(VLOOKUP(B9,Plantilla!$A$2:B39,2,FALSE),0)</f>
        <v>0</v>
      </c>
      <c r="L9" s="21">
        <f>IFERROR(VLOOKUP(B9,Plantilla!$A$2:B39,2,FALSE),0)</f>
        <v>0</v>
      </c>
      <c r="M9" s="21">
        <f>IFERROR(VLOOKUP(B9,Plantilla!$A$2:B39,2,FALSE),0)</f>
        <v>0</v>
      </c>
      <c r="N9" s="21">
        <f>IFERROR(VLOOKUP(B9,Plantilla!$A$2:B39,2,FALSE),0)</f>
        <v>0</v>
      </c>
      <c r="O9" s="21">
        <f>IFERROR(VLOOKUP(B9,Plantilla!$A$2:B39,2,FALSE),0)</f>
        <v>0</v>
      </c>
    </row>
    <row r="10" ht="15.75" spans="1:15">
      <c r="A10" s="17" t="s">
        <v>130</v>
      </c>
      <c r="B10" s="22" t="s">
        <v>24</v>
      </c>
      <c r="C10" s="19">
        <f t="shared" si="0"/>
        <v>1569483.65</v>
      </c>
      <c r="D10" s="23">
        <v>352729.76</v>
      </c>
      <c r="E10" s="23">
        <v>620674.4</v>
      </c>
      <c r="F10" s="20">
        <v>596079.49</v>
      </c>
      <c r="G10" s="21">
        <f>IFERROR(VLOOKUP(B10,Plantilla!$A$2:$B$56,2,FALSE),0)</f>
        <v>0</v>
      </c>
      <c r="H10" s="21">
        <f>IFERROR(VLOOKUP(B10,Plantilla!$A$2:$B$56,2,FALSE),0)</f>
        <v>0</v>
      </c>
      <c r="I10" s="21">
        <f>IFERROR(VLOOKUP(B10,Plantilla!$A$2:B40,2,FALSE),0)</f>
        <v>0</v>
      </c>
      <c r="J10" s="21">
        <f>IFERROR(VLOOKUP(B10,Plantilla!$A$2:B40,2,FALSE),0)</f>
        <v>0</v>
      </c>
      <c r="K10" s="21">
        <f>IFERROR(VLOOKUP(B10,Plantilla!$A$2:B40,2,FALSE),0)</f>
        <v>0</v>
      </c>
      <c r="L10" s="21">
        <f>IFERROR(VLOOKUP(B10,Plantilla!$A$2:B40,2,FALSE),0)</f>
        <v>0</v>
      </c>
      <c r="M10" s="21">
        <f>IFERROR(VLOOKUP(B10,Plantilla!$A$2:B40,2,FALSE),0)</f>
        <v>0</v>
      </c>
      <c r="N10" s="21">
        <f>IFERROR(VLOOKUP(B10,Plantilla!$A$2:B40,2,FALSE),0)</f>
        <v>0</v>
      </c>
      <c r="O10" s="21">
        <f>IFERROR(VLOOKUP(B10,Plantilla!$A$2:B40,2,FALSE),0)</f>
        <v>0</v>
      </c>
    </row>
    <row r="11" ht="15.75" spans="1:15">
      <c r="A11" s="17" t="s">
        <v>130</v>
      </c>
      <c r="B11" s="22" t="s">
        <v>25</v>
      </c>
      <c r="C11" s="19">
        <f t="shared" si="0"/>
        <v>50304.1</v>
      </c>
      <c r="D11" s="23"/>
      <c r="E11" s="23">
        <v>35385.65</v>
      </c>
      <c r="F11" s="20">
        <v>14918.45</v>
      </c>
      <c r="G11" s="21">
        <f>IFERROR(VLOOKUP(B11,Plantilla!$A$2:$B$56,2,FALSE),0)</f>
        <v>0</v>
      </c>
      <c r="H11" s="21">
        <f>IFERROR(VLOOKUP(B11,Plantilla!$A$2:$B$56,2,FALSE),0)</f>
        <v>0</v>
      </c>
      <c r="I11" s="21">
        <f>IFERROR(VLOOKUP(B11,Plantilla!$A$2:B41,2,FALSE),0)</f>
        <v>0</v>
      </c>
      <c r="J11" s="21">
        <f>IFERROR(VLOOKUP(B11,Plantilla!$A$2:B41,2,FALSE),0)</f>
        <v>0</v>
      </c>
      <c r="K11" s="21">
        <f>IFERROR(VLOOKUP(B11,Plantilla!$A$2:B41,2,FALSE),0)</f>
        <v>0</v>
      </c>
      <c r="L11" s="21">
        <f>IFERROR(VLOOKUP(B11,Plantilla!$A$2:B41,2,FALSE),0)</f>
        <v>0</v>
      </c>
      <c r="M11" s="21">
        <f>IFERROR(VLOOKUP(B11,Plantilla!$A$2:B41,2,FALSE),0)</f>
        <v>0</v>
      </c>
      <c r="N11" s="21">
        <f>IFERROR(VLOOKUP(B11,Plantilla!$A$2:B41,2,FALSE),0)</f>
        <v>0</v>
      </c>
      <c r="O11" s="21">
        <f>IFERROR(VLOOKUP(B11,Plantilla!$A$2:B41,2,FALSE),0)</f>
        <v>0</v>
      </c>
    </row>
    <row r="12" ht="15.75" spans="1:15">
      <c r="A12" s="17" t="s">
        <v>130</v>
      </c>
      <c r="B12" s="22" t="s">
        <v>26</v>
      </c>
      <c r="C12" s="19">
        <f t="shared" si="0"/>
        <v>30000</v>
      </c>
      <c r="D12" s="23">
        <v>10000</v>
      </c>
      <c r="E12" s="23"/>
      <c r="F12" s="20">
        <v>20000</v>
      </c>
      <c r="G12" s="21">
        <f>IFERROR(VLOOKUP(B12,Plantilla!$A$2:$B$56,2,FALSE),0)</f>
        <v>0</v>
      </c>
      <c r="H12" s="21">
        <f>IFERROR(VLOOKUP(B12,Plantilla!$A$2:$B$56,2,FALSE),0)</f>
        <v>0</v>
      </c>
      <c r="I12" s="21">
        <f>IFERROR(VLOOKUP(B12,Plantilla!$A$2:B42,2,FALSE),0)</f>
        <v>0</v>
      </c>
      <c r="J12" s="21">
        <f>IFERROR(VLOOKUP(B12,Plantilla!$A$2:B42,2,FALSE),0)</f>
        <v>0</v>
      </c>
      <c r="K12" s="21">
        <f>IFERROR(VLOOKUP(B12,Plantilla!$A$2:B42,2,FALSE),0)</f>
        <v>0</v>
      </c>
      <c r="L12" s="21">
        <f>IFERROR(VLOOKUP(B12,Plantilla!$A$2:B42,2,FALSE),0)</f>
        <v>0</v>
      </c>
      <c r="M12" s="21">
        <f>IFERROR(VLOOKUP(B12,Plantilla!$A$2:B42,2,FALSE),0)</f>
        <v>0</v>
      </c>
      <c r="N12" s="21">
        <f>IFERROR(VLOOKUP(B12,Plantilla!$A$2:B42,2,FALSE),0)</f>
        <v>0</v>
      </c>
      <c r="O12" s="21">
        <f>IFERROR(VLOOKUP(B12,Plantilla!$A$2:B42,2,FALSE),0)</f>
        <v>0</v>
      </c>
    </row>
    <row r="13" ht="15.75" spans="1:15">
      <c r="A13" s="17" t="s">
        <v>130</v>
      </c>
      <c r="B13" s="22" t="s">
        <v>27</v>
      </c>
      <c r="C13" s="19">
        <f t="shared" si="0"/>
        <v>12883397.24</v>
      </c>
      <c r="D13" s="23">
        <v>3426506.69</v>
      </c>
      <c r="E13" s="23">
        <v>4495475.43</v>
      </c>
      <c r="F13" s="20">
        <v>4961415.12</v>
      </c>
      <c r="G13" s="21">
        <f>IFERROR(VLOOKUP(B13,Plantilla!$A$2:$B$56,2,FALSE),0)</f>
        <v>0</v>
      </c>
      <c r="H13" s="21">
        <f>IFERROR(VLOOKUP(B13,Plantilla!$A$2:$B$56,2,FALSE),0)</f>
        <v>0</v>
      </c>
      <c r="I13" s="21">
        <f>IFERROR(VLOOKUP(B13,Plantilla!$A$2:B43,2,FALSE),0)</f>
        <v>0</v>
      </c>
      <c r="J13" s="21">
        <f>IFERROR(VLOOKUP(B13,Plantilla!$A$2:B43,2,FALSE),0)</f>
        <v>0</v>
      </c>
      <c r="K13" s="21">
        <f>IFERROR(VLOOKUP(B13,Plantilla!$A$2:B43,2,FALSE),0)</f>
        <v>0</v>
      </c>
      <c r="L13" s="21">
        <f>IFERROR(VLOOKUP(B13,Plantilla!$A$2:B43,2,FALSE),0)</f>
        <v>0</v>
      </c>
      <c r="M13" s="21">
        <f>IFERROR(VLOOKUP(B13,Plantilla!$A$2:B43,2,FALSE),0)</f>
        <v>0</v>
      </c>
      <c r="N13" s="21">
        <f>IFERROR(VLOOKUP(B13,Plantilla!$A$2:B43,2,FALSE),0)</f>
        <v>0</v>
      </c>
      <c r="O13" s="21">
        <f>IFERROR(VLOOKUP(B13,Plantilla!$A$2:B43,2,FALSE),0)</f>
        <v>0</v>
      </c>
    </row>
    <row r="14" ht="15.75" spans="1:15">
      <c r="A14" s="17" t="s">
        <v>129</v>
      </c>
      <c r="B14" s="22" t="s">
        <v>28</v>
      </c>
      <c r="C14" s="19">
        <f t="shared" si="0"/>
        <v>17848334.1</v>
      </c>
      <c r="D14" s="23">
        <v>729995.64</v>
      </c>
      <c r="E14" s="23">
        <v>6554315.17</v>
      </c>
      <c r="F14" s="20">
        <v>10564023.29</v>
      </c>
      <c r="G14" s="21">
        <f>IFERROR(VLOOKUP(B14,Plantilla!$A$2:$B$56,2,FALSE),0)</f>
        <v>0</v>
      </c>
      <c r="H14" s="21">
        <f>IFERROR(VLOOKUP(B14,Plantilla!$A$2:$B$56,2,FALSE),0)</f>
        <v>0</v>
      </c>
      <c r="I14" s="21">
        <f>IFERROR(VLOOKUP(B14,Plantilla!$A$2:B44,2,FALSE),0)</f>
        <v>0</v>
      </c>
      <c r="J14" s="21">
        <f>IFERROR(VLOOKUP(B14,Plantilla!$A$2:B44,2,FALSE),0)</f>
        <v>0</v>
      </c>
      <c r="K14" s="21">
        <f>IFERROR(VLOOKUP(B14,Plantilla!$A$2:B44,2,FALSE),0)</f>
        <v>0</v>
      </c>
      <c r="L14" s="21">
        <f>IFERROR(VLOOKUP(B14,Plantilla!$A$2:B44,2,FALSE),0)</f>
        <v>0</v>
      </c>
      <c r="M14" s="21">
        <f>IFERROR(VLOOKUP(B14,Plantilla!$A$2:B44,2,FALSE),0)</f>
        <v>0</v>
      </c>
      <c r="N14" s="21">
        <f>IFERROR(VLOOKUP(B14,Plantilla!$A$2:B44,2,FALSE),0)</f>
        <v>0</v>
      </c>
      <c r="O14" s="21">
        <f>IFERROR(VLOOKUP(B14,Plantilla!$A$2:B44,2,FALSE),0)</f>
        <v>0</v>
      </c>
    </row>
    <row r="15" ht="15.75" spans="1:15">
      <c r="A15" s="17" t="s">
        <v>130</v>
      </c>
      <c r="B15" s="22" t="s">
        <v>29</v>
      </c>
      <c r="C15" s="19">
        <f t="shared" si="0"/>
        <v>4346070.49</v>
      </c>
      <c r="D15" s="23">
        <v>488043.87</v>
      </c>
      <c r="E15" s="23">
        <v>1637093.13</v>
      </c>
      <c r="F15" s="20">
        <v>2220933.49</v>
      </c>
      <c r="G15" s="21">
        <f>IFERROR(VLOOKUP(B15,Plantilla!$A$2:$B$56,2,FALSE),0)</f>
        <v>0</v>
      </c>
      <c r="H15" s="21">
        <f>IFERROR(VLOOKUP(B15,Plantilla!$A$2:$B$56,2,FALSE),0)</f>
        <v>0</v>
      </c>
      <c r="I15" s="21">
        <f>IFERROR(VLOOKUP(B15,Plantilla!$A$2:B45,2,FALSE),0)</f>
        <v>0</v>
      </c>
      <c r="J15" s="21">
        <f>IFERROR(VLOOKUP(B15,Plantilla!$A$2:B45,2,FALSE),0)</f>
        <v>0</v>
      </c>
      <c r="K15" s="21">
        <f>IFERROR(VLOOKUP(B15,Plantilla!$A$2:B45,2,FALSE),0)</f>
        <v>0</v>
      </c>
      <c r="L15" s="21">
        <f>IFERROR(VLOOKUP(B15,Plantilla!$A$2:B45,2,FALSE),0)</f>
        <v>0</v>
      </c>
      <c r="M15" s="21">
        <f>IFERROR(VLOOKUP(B15,Plantilla!$A$2:B45,2,FALSE),0)</f>
        <v>0</v>
      </c>
      <c r="N15" s="21">
        <f>IFERROR(VLOOKUP(B15,Plantilla!$A$2:B45,2,FALSE),0)</f>
        <v>0</v>
      </c>
      <c r="O15" s="21">
        <f>IFERROR(VLOOKUP(B15,Plantilla!$A$2:B45,2,FALSE),0)</f>
        <v>0</v>
      </c>
    </row>
    <row r="16" ht="15.75" spans="1:15">
      <c r="A16" s="17" t="s">
        <v>130</v>
      </c>
      <c r="B16" s="22" t="s">
        <v>30</v>
      </c>
      <c r="C16" s="19">
        <f t="shared" si="0"/>
        <v>354000</v>
      </c>
      <c r="D16" s="23"/>
      <c r="E16" s="23">
        <v>0</v>
      </c>
      <c r="F16" s="20">
        <v>354000</v>
      </c>
      <c r="G16" s="21">
        <f>IFERROR(VLOOKUP(B16,Plantilla!$A$2:$B$56,2,FALSE),0)</f>
        <v>0</v>
      </c>
      <c r="H16" s="21">
        <f>IFERROR(VLOOKUP(B16,Plantilla!$A$2:$B$56,2,FALSE),0)</f>
        <v>0</v>
      </c>
      <c r="I16" s="21">
        <f>IFERROR(VLOOKUP(B16,Plantilla!$A$2:B46,2,FALSE),0)</f>
        <v>0</v>
      </c>
      <c r="J16" s="21">
        <f>IFERROR(VLOOKUP(B16,Plantilla!$A$2:B46,2,FALSE),0)</f>
        <v>0</v>
      </c>
      <c r="K16" s="21">
        <f>IFERROR(VLOOKUP(B16,Plantilla!$A$2:B46,2,FALSE),0)</f>
        <v>0</v>
      </c>
      <c r="L16" s="21">
        <f>IFERROR(VLOOKUP(B16,Plantilla!$A$2:B46,2,FALSE),0)</f>
        <v>0</v>
      </c>
      <c r="M16" s="21">
        <f>IFERROR(VLOOKUP(B16,Plantilla!$A$2:B46,2,FALSE),0)</f>
        <v>0</v>
      </c>
      <c r="N16" s="21">
        <f>IFERROR(VLOOKUP(B16,Plantilla!$A$2:B46,2,FALSE),0)</f>
        <v>0</v>
      </c>
      <c r="O16" s="21">
        <f>IFERROR(VLOOKUP(B16,Plantilla!$A$2:B46,2,FALSE),0)</f>
        <v>0</v>
      </c>
    </row>
    <row r="17" ht="15.75" spans="1:15">
      <c r="A17" s="17" t="s">
        <v>130</v>
      </c>
      <c r="B17" s="22" t="s">
        <v>31</v>
      </c>
      <c r="C17" s="19">
        <f t="shared" si="0"/>
        <v>0</v>
      </c>
      <c r="D17" s="23"/>
      <c r="E17" s="23"/>
      <c r="F17" s="20">
        <v>0</v>
      </c>
      <c r="G17" s="21">
        <f>IFERROR(VLOOKUP(B17,Plantilla!$A$2:$B$56,2,FALSE),0)</f>
        <v>0</v>
      </c>
      <c r="H17" s="21">
        <f>IFERROR(VLOOKUP(B17,Plantilla!$A$2:$B$56,2,FALSE),0)</f>
        <v>0</v>
      </c>
      <c r="I17" s="21">
        <f>IFERROR(VLOOKUP(B17,Plantilla!$A$2:B47,2,FALSE),0)</f>
        <v>0</v>
      </c>
      <c r="J17" s="21">
        <f>IFERROR(VLOOKUP(B17,Plantilla!$A$2:B47,2,FALSE),0)</f>
        <v>0</v>
      </c>
      <c r="K17" s="21">
        <f>IFERROR(VLOOKUP(B17,Plantilla!$A$2:B47,2,FALSE),0)</f>
        <v>0</v>
      </c>
      <c r="L17" s="21">
        <f>IFERROR(VLOOKUP(B17,Plantilla!$A$2:B47,2,FALSE),0)</f>
        <v>0</v>
      </c>
      <c r="M17" s="21">
        <f>IFERROR(VLOOKUP(B17,Plantilla!$A$2:B47,2,FALSE),0)</f>
        <v>0</v>
      </c>
      <c r="N17" s="21">
        <f>IFERROR(VLOOKUP(B17,Plantilla!$A$2:B47,2,FALSE),0)</f>
        <v>0</v>
      </c>
      <c r="O17" s="21">
        <f>IFERROR(VLOOKUP(B17,Plantilla!$A$2:B47,2,FALSE),0)</f>
        <v>0</v>
      </c>
    </row>
    <row r="18" ht="15.75" spans="1:15">
      <c r="A18" s="17" t="s">
        <v>130</v>
      </c>
      <c r="B18" s="22" t="s">
        <v>32</v>
      </c>
      <c r="C18" s="19">
        <f t="shared" si="0"/>
        <v>0</v>
      </c>
      <c r="D18" s="23"/>
      <c r="E18" s="23">
        <v>0</v>
      </c>
      <c r="F18" s="20">
        <v>0</v>
      </c>
      <c r="G18" s="21">
        <f>IFERROR(VLOOKUP(B18,Plantilla!$A$2:$B$56,2,FALSE),0)</f>
        <v>0</v>
      </c>
      <c r="H18" s="21">
        <f>IFERROR(VLOOKUP(B18,Plantilla!$A$2:$B$56,2,FALSE),0)</f>
        <v>0</v>
      </c>
      <c r="I18" s="21">
        <f>IFERROR(VLOOKUP(B18,Plantilla!$A$2:B48,2,FALSE),0)</f>
        <v>0</v>
      </c>
      <c r="J18" s="21">
        <f>IFERROR(VLOOKUP(B18,Plantilla!$A$2:B48,2,FALSE),0)</f>
        <v>0</v>
      </c>
      <c r="K18" s="21">
        <f>IFERROR(VLOOKUP(B18,Plantilla!$A$2:B48,2,FALSE),0)</f>
        <v>0</v>
      </c>
      <c r="L18" s="21">
        <f>IFERROR(VLOOKUP(B18,Plantilla!$A$2:B48,2,FALSE),0)</f>
        <v>0</v>
      </c>
      <c r="M18" s="21">
        <f>IFERROR(VLOOKUP(B18,Plantilla!$A$2:B48,2,FALSE),0)</f>
        <v>0</v>
      </c>
      <c r="N18" s="21">
        <f>IFERROR(VLOOKUP(B18,Plantilla!$A$2:B48,2,FALSE),0)</f>
        <v>0</v>
      </c>
      <c r="O18" s="21">
        <f>IFERROR(VLOOKUP(B18,Plantilla!$A$2:B48,2,FALSE),0)</f>
        <v>0</v>
      </c>
    </row>
    <row r="19" ht="15.75" spans="1:15">
      <c r="A19" s="17" t="s">
        <v>130</v>
      </c>
      <c r="B19" s="22" t="s">
        <v>33</v>
      </c>
      <c r="C19" s="19">
        <f t="shared" si="0"/>
        <v>7230893.42</v>
      </c>
      <c r="D19" s="23"/>
      <c r="E19" s="23">
        <v>2504100</v>
      </c>
      <c r="F19" s="20">
        <v>4726793.42</v>
      </c>
      <c r="G19" s="21">
        <f>IFERROR(VLOOKUP(B19,Plantilla!$A$2:$B$56,2,FALSE),0)</f>
        <v>0</v>
      </c>
      <c r="H19" s="21">
        <f>IFERROR(VLOOKUP(B19,Plantilla!$A$2:$B$56,2,FALSE),0)</f>
        <v>0</v>
      </c>
      <c r="I19" s="21">
        <f>IFERROR(VLOOKUP(B19,Plantilla!$A$2:B49,2,FALSE),0)</f>
        <v>0</v>
      </c>
      <c r="J19" s="21">
        <f>IFERROR(VLOOKUP(B19,Plantilla!$A$2:B49,2,FALSE),0)</f>
        <v>0</v>
      </c>
      <c r="K19" s="21">
        <f>IFERROR(VLOOKUP(B19,Plantilla!$A$2:B49,2,FALSE),0)</f>
        <v>0</v>
      </c>
      <c r="L19" s="21">
        <f>IFERROR(VLOOKUP(B19,Plantilla!$A$2:B49,2,FALSE),0)</f>
        <v>0</v>
      </c>
      <c r="M19" s="21">
        <f>IFERROR(VLOOKUP(B19,Plantilla!$A$2:B49,2,FALSE),0)</f>
        <v>0</v>
      </c>
      <c r="N19" s="21">
        <f>IFERROR(VLOOKUP(B19,Plantilla!$A$2:B49,2,FALSE),0)</f>
        <v>0</v>
      </c>
      <c r="O19" s="21">
        <f>IFERROR(VLOOKUP(B19,Plantilla!$A$2:B49,2,FALSE),0)</f>
        <v>0</v>
      </c>
    </row>
    <row r="20" ht="15.75" spans="1:15">
      <c r="A20" s="17" t="s">
        <v>130</v>
      </c>
      <c r="B20" s="22" t="s">
        <v>34</v>
      </c>
      <c r="C20" s="19">
        <f t="shared" si="0"/>
        <v>846467.7</v>
      </c>
      <c r="D20" s="23">
        <v>241951.77</v>
      </c>
      <c r="E20" s="23">
        <v>317031.66</v>
      </c>
      <c r="F20" s="20">
        <v>287484.27</v>
      </c>
      <c r="G20" s="21">
        <f>IFERROR(VLOOKUP(B20,Plantilla!$A$2:$B$56,2,FALSE),0)</f>
        <v>0</v>
      </c>
      <c r="H20" s="21">
        <f>IFERROR(VLOOKUP(B20,Plantilla!$A$2:$B$56,2,FALSE),0)</f>
        <v>0</v>
      </c>
      <c r="I20" s="21">
        <f>IFERROR(VLOOKUP(B20,Plantilla!$A$2:B50,2,FALSE),0)</f>
        <v>0</v>
      </c>
      <c r="J20" s="21">
        <f>IFERROR(VLOOKUP(B20,Plantilla!$A$2:B50,2,FALSE),0)</f>
        <v>0</v>
      </c>
      <c r="K20" s="21">
        <f>IFERROR(VLOOKUP(B20,Plantilla!$A$2:B50,2,FALSE),0)</f>
        <v>0</v>
      </c>
      <c r="L20" s="21">
        <f>IFERROR(VLOOKUP(B20,Plantilla!$A$2:B50,2,FALSE),0)</f>
        <v>0</v>
      </c>
      <c r="M20" s="21">
        <f>IFERROR(VLOOKUP(B20,Plantilla!$A$2:B50,2,FALSE),0)</f>
        <v>0</v>
      </c>
      <c r="N20" s="21">
        <f>IFERROR(VLOOKUP(B20,Plantilla!$A$2:B50,2,FALSE),0)</f>
        <v>0</v>
      </c>
      <c r="O20" s="21">
        <f>IFERROR(VLOOKUP(B20,Plantilla!$A$2:B50,2,FALSE),0)</f>
        <v>0</v>
      </c>
    </row>
    <row r="21" ht="24" spans="1:15">
      <c r="A21" s="17" t="s">
        <v>130</v>
      </c>
      <c r="B21" s="22" t="s">
        <v>35</v>
      </c>
      <c r="C21" s="19">
        <f t="shared" si="0"/>
        <v>3804887.47</v>
      </c>
      <c r="D21" s="23"/>
      <c r="E21" s="23">
        <v>2006090.38</v>
      </c>
      <c r="F21" s="20">
        <v>1798797.09</v>
      </c>
      <c r="G21" s="21">
        <f>IFERROR(VLOOKUP(B21,Plantilla!$A$2:$B$56,2,FALSE),0)</f>
        <v>0</v>
      </c>
      <c r="H21" s="21">
        <f>IFERROR(VLOOKUP(B21,Plantilla!$A$2:$B$56,2,FALSE),0)</f>
        <v>0</v>
      </c>
      <c r="I21" s="21">
        <f>IFERROR(VLOOKUP(B21,Plantilla!$A$2:B51,2,FALSE),0)</f>
        <v>0</v>
      </c>
      <c r="J21" s="21">
        <f>IFERROR(VLOOKUP(B21,Plantilla!$A$2:B51,2,FALSE),0)</f>
        <v>0</v>
      </c>
      <c r="K21" s="21">
        <f>IFERROR(VLOOKUP(B21,Plantilla!$A$2:B51,2,FALSE),0)</f>
        <v>0</v>
      </c>
      <c r="L21" s="21">
        <f>IFERROR(VLOOKUP(B21,Plantilla!$A$2:B51,2,FALSE),0)</f>
        <v>0</v>
      </c>
      <c r="M21" s="21">
        <f>IFERROR(VLOOKUP(B21,Plantilla!$A$2:B51,2,FALSE),0)</f>
        <v>0</v>
      </c>
      <c r="N21" s="21">
        <f>IFERROR(VLOOKUP(B21,Plantilla!$A$2:B51,2,FALSE),0)</f>
        <v>0</v>
      </c>
      <c r="O21" s="21">
        <f>IFERROR(VLOOKUP(B21,Plantilla!$A$2:B51,2,FALSE),0)</f>
        <v>0</v>
      </c>
    </row>
    <row r="22" ht="24" spans="1:15">
      <c r="A22" s="17" t="s">
        <v>130</v>
      </c>
      <c r="B22" s="22" t="s">
        <v>36</v>
      </c>
      <c r="C22" s="19">
        <f t="shared" si="0"/>
        <v>614045</v>
      </c>
      <c r="D22" s="23"/>
      <c r="E22" s="23">
        <v>90000</v>
      </c>
      <c r="F22" s="20">
        <v>524045</v>
      </c>
      <c r="G22" s="21">
        <f>IFERROR(VLOOKUP(B22,Plantilla!$A$2:$B$56,2,FALSE),0)</f>
        <v>0</v>
      </c>
      <c r="H22" s="21">
        <f>IFERROR(VLOOKUP(B22,Plantilla!$A$2:$B$56,2,FALSE),0)</f>
        <v>0</v>
      </c>
      <c r="I22" s="21">
        <f>IFERROR(VLOOKUP(B22,Plantilla!$A$2:B52,2,FALSE),0)</f>
        <v>0</v>
      </c>
      <c r="J22" s="21">
        <f>IFERROR(VLOOKUP(B22,Plantilla!$A$2:B52,2,FALSE),0)</f>
        <v>0</v>
      </c>
      <c r="K22" s="21">
        <f>IFERROR(VLOOKUP(B22,Plantilla!$A$2:B52,2,FALSE),0)</f>
        <v>0</v>
      </c>
      <c r="L22" s="21">
        <f>IFERROR(VLOOKUP(B22,Plantilla!$A$2:B52,2,FALSE),0)</f>
        <v>0</v>
      </c>
      <c r="M22" s="21">
        <f>IFERROR(VLOOKUP(B22,Plantilla!$A$2:B52,2,FALSE),0)</f>
        <v>0</v>
      </c>
      <c r="N22" s="21">
        <f>IFERROR(VLOOKUP(B22,Plantilla!$A$2:B52,2,FALSE),0)</f>
        <v>0</v>
      </c>
      <c r="O22" s="21">
        <f>IFERROR(VLOOKUP(B22,Plantilla!$A$2:B52,2,FALSE),0)</f>
        <v>0</v>
      </c>
    </row>
    <row r="23" ht="15.75" spans="1:15">
      <c r="A23" s="17" t="s">
        <v>130</v>
      </c>
      <c r="B23" s="22" t="s">
        <v>37</v>
      </c>
      <c r="C23" s="19">
        <f t="shared" si="0"/>
        <v>651970.02</v>
      </c>
      <c r="D23" s="23"/>
      <c r="E23" s="23">
        <v>0</v>
      </c>
      <c r="F23" s="20">
        <v>651970.02</v>
      </c>
      <c r="G23" s="21">
        <f>IFERROR(VLOOKUP(B23,Plantilla!$A$2:$B$56,2,FALSE),0)</f>
        <v>0</v>
      </c>
      <c r="H23" s="21">
        <f>IFERROR(VLOOKUP(B23,Plantilla!$A$2:$B$56,2,FALSE),0)</f>
        <v>0</v>
      </c>
      <c r="I23" s="21">
        <f>IFERROR(VLOOKUP(B23,Plantilla!$A$2:B53,2,FALSE),0)</f>
        <v>0</v>
      </c>
      <c r="J23" s="21">
        <f>IFERROR(VLOOKUP(B23,Plantilla!$A$2:B53,2,FALSE),0)</f>
        <v>0</v>
      </c>
      <c r="K23" s="21">
        <f>IFERROR(VLOOKUP(B23,Plantilla!$A$2:B53,2,FALSE),0)</f>
        <v>0</v>
      </c>
      <c r="L23" s="21">
        <f>IFERROR(VLOOKUP(B23,Plantilla!$A$2:B53,2,FALSE),0)</f>
        <v>0</v>
      </c>
      <c r="M23" s="21">
        <f>IFERROR(VLOOKUP(B23,Plantilla!$A$2:B53,2,FALSE),0)</f>
        <v>0</v>
      </c>
      <c r="N23" s="21">
        <f>IFERROR(VLOOKUP(B23,Plantilla!$A$2:B53,2,FALSE),0)</f>
        <v>0</v>
      </c>
      <c r="O23" s="21">
        <f>IFERROR(VLOOKUP(B23,Plantilla!$A$2:B53,2,FALSE),0)</f>
        <v>0</v>
      </c>
    </row>
    <row r="24" ht="15.75" spans="1:15">
      <c r="A24" s="17" t="s">
        <v>129</v>
      </c>
      <c r="B24" s="22" t="s">
        <v>38</v>
      </c>
      <c r="C24" s="19">
        <f t="shared" si="0"/>
        <v>3336941.37</v>
      </c>
      <c r="D24" s="23"/>
      <c r="E24" s="23">
        <v>673642.52</v>
      </c>
      <c r="F24" s="20">
        <v>2663298.85</v>
      </c>
      <c r="G24" s="21">
        <f>IFERROR(VLOOKUP(B24,Plantilla!$A$2:$B$56,2,FALSE),0)</f>
        <v>0</v>
      </c>
      <c r="H24" s="21">
        <f>IFERROR(VLOOKUP(B24,Plantilla!$A$2:$B$56,2,FALSE),0)</f>
        <v>0</v>
      </c>
      <c r="I24" s="21">
        <f>IFERROR(VLOOKUP(B24,Plantilla!$A$2:B54,2,FALSE),0)</f>
        <v>0</v>
      </c>
      <c r="J24" s="21">
        <f>IFERROR(VLOOKUP(B24,Plantilla!$A$2:B54,2,FALSE),0)</f>
        <v>0</v>
      </c>
      <c r="K24" s="21">
        <f>IFERROR(VLOOKUP(B24,Plantilla!$A$2:B54,2,FALSE),0)</f>
        <v>0</v>
      </c>
      <c r="L24" s="21">
        <f>IFERROR(VLOOKUP(B24,Plantilla!$A$2:B54,2,FALSE),0)</f>
        <v>0</v>
      </c>
      <c r="M24" s="21">
        <f>IFERROR(VLOOKUP(B24,Plantilla!$A$2:B54,2,FALSE),0)</f>
        <v>0</v>
      </c>
      <c r="N24" s="21">
        <f>IFERROR(VLOOKUP(B24,Plantilla!$A$2:B54,2,FALSE),0)</f>
        <v>0</v>
      </c>
      <c r="O24" s="21">
        <f>IFERROR(VLOOKUP(B24,Plantilla!$A$2:B54,2,FALSE),0)</f>
        <v>0</v>
      </c>
    </row>
    <row r="25" ht="15.75" spans="1:15">
      <c r="A25" s="17" t="s">
        <v>130</v>
      </c>
      <c r="B25" s="22" t="s">
        <v>39</v>
      </c>
      <c r="C25" s="19">
        <f t="shared" si="0"/>
        <v>92976</v>
      </c>
      <c r="D25" s="23"/>
      <c r="E25" s="23">
        <v>0</v>
      </c>
      <c r="F25" s="20">
        <v>92976</v>
      </c>
      <c r="G25" s="21">
        <f>IFERROR(VLOOKUP(B25,Plantilla!$A$2:$B$56,2,FALSE),0)</f>
        <v>0</v>
      </c>
      <c r="H25" s="21">
        <f>IFERROR(VLOOKUP(B25,Plantilla!$A$2:$B$56,2,FALSE),0)</f>
        <v>0</v>
      </c>
      <c r="I25" s="21">
        <f>IFERROR(VLOOKUP(B25,Plantilla!$A$2:B55,2,FALSE),0)</f>
        <v>0</v>
      </c>
      <c r="J25" s="21">
        <f>IFERROR(VLOOKUP(B25,Plantilla!$A$2:B55,2,FALSE),0)</f>
        <v>0</v>
      </c>
      <c r="K25" s="21">
        <f>IFERROR(VLOOKUP(B25,Plantilla!$A$2:B55,2,FALSE),0)</f>
        <v>0</v>
      </c>
      <c r="L25" s="21">
        <f>IFERROR(VLOOKUP(B25,Plantilla!$A$2:B55,2,FALSE),0)</f>
        <v>0</v>
      </c>
      <c r="M25" s="21">
        <f>IFERROR(VLOOKUP(B25,Plantilla!$A$2:B55,2,FALSE),0)</f>
        <v>0</v>
      </c>
      <c r="N25" s="21">
        <f>IFERROR(VLOOKUP(B25,Plantilla!$A$2:B55,2,FALSE),0)</f>
        <v>0</v>
      </c>
      <c r="O25" s="21">
        <f>IFERROR(VLOOKUP(B25,Plantilla!$A$2:B55,2,FALSE),0)</f>
        <v>0</v>
      </c>
    </row>
    <row r="26" ht="15.75" spans="1:15">
      <c r="A26" s="17" t="s">
        <v>130</v>
      </c>
      <c r="B26" s="22" t="s">
        <v>40</v>
      </c>
      <c r="C26" s="19">
        <f t="shared" si="0"/>
        <v>401200</v>
      </c>
      <c r="D26" s="23"/>
      <c r="E26" s="23">
        <v>401200</v>
      </c>
      <c r="F26" s="20">
        <v>0</v>
      </c>
      <c r="G26" s="21">
        <f>IFERROR(VLOOKUP(B26,Plantilla!$A$2:$B$56,2,FALSE),0)</f>
        <v>0</v>
      </c>
      <c r="H26" s="21">
        <f>IFERROR(VLOOKUP(B26,Plantilla!$A$2:$B$56,2,FALSE),0)</f>
        <v>0</v>
      </c>
      <c r="I26" s="21">
        <f>IFERROR(VLOOKUP(B26,Plantilla!$A$2:B56,2,FALSE),0)</f>
        <v>0</v>
      </c>
      <c r="J26" s="21">
        <f>IFERROR(VLOOKUP(B26,Plantilla!$A$2:B56,2,FALSE),0)</f>
        <v>0</v>
      </c>
      <c r="K26" s="21">
        <f>IFERROR(VLOOKUP(B26,Plantilla!$A$2:B56,2,FALSE),0)</f>
        <v>0</v>
      </c>
      <c r="L26" s="21">
        <f>IFERROR(VLOOKUP(B26,Plantilla!$A$2:B56,2,FALSE),0)</f>
        <v>0</v>
      </c>
      <c r="M26" s="21">
        <f>IFERROR(VLOOKUP(B26,Plantilla!$A$2:B56,2,FALSE),0)</f>
        <v>0</v>
      </c>
      <c r="N26" s="21">
        <f>IFERROR(VLOOKUP(B26,Plantilla!$A$2:B56,2,FALSE),0)</f>
        <v>0</v>
      </c>
      <c r="O26" s="21">
        <f>IFERROR(VLOOKUP(B26,Plantilla!$A$2:B56,2,FALSE),0)</f>
        <v>0</v>
      </c>
    </row>
    <row r="27" ht="15.75" spans="1:15">
      <c r="A27" s="17" t="s">
        <v>130</v>
      </c>
      <c r="B27" s="22" t="s">
        <v>41</v>
      </c>
      <c r="C27" s="19">
        <f t="shared" si="0"/>
        <v>0</v>
      </c>
      <c r="D27" s="23"/>
      <c r="E27" s="23">
        <v>0</v>
      </c>
      <c r="F27" s="20">
        <v>0</v>
      </c>
      <c r="G27" s="21">
        <f>IFERROR(VLOOKUP(B27,Plantilla!$A$2:$B$56,2,FALSE),0)</f>
        <v>0</v>
      </c>
      <c r="H27" s="21">
        <f>IFERROR(VLOOKUP(B27,Plantilla!$A$2:$B$56,2,FALSE),0)</f>
        <v>0</v>
      </c>
      <c r="I27" s="21">
        <f>IFERROR(VLOOKUP(B27,Plantilla!$A$2:B57,2,FALSE),0)</f>
        <v>0</v>
      </c>
      <c r="J27" s="21">
        <f>IFERROR(VLOOKUP(B27,Plantilla!$A$2:B57,2,FALSE),0)</f>
        <v>0</v>
      </c>
      <c r="K27" s="21">
        <f>IFERROR(VLOOKUP(B27,Plantilla!$A$2:B57,2,FALSE),0)</f>
        <v>0</v>
      </c>
      <c r="L27" s="21">
        <f>IFERROR(VLOOKUP(B27,Plantilla!$A$2:B57,2,FALSE),0)</f>
        <v>0</v>
      </c>
      <c r="M27" s="21">
        <f>IFERROR(VLOOKUP(B27,Plantilla!$A$2:B57,2,FALSE),0)</f>
        <v>0</v>
      </c>
      <c r="N27" s="21">
        <f>IFERROR(VLOOKUP(B27,Plantilla!$A$2:B57,2,FALSE),0)</f>
        <v>0</v>
      </c>
      <c r="O27" s="21">
        <f>IFERROR(VLOOKUP(B27,Plantilla!$A$2:B57,2,FALSE),0)</f>
        <v>0</v>
      </c>
    </row>
    <row r="28" ht="15.75" spans="1:15">
      <c r="A28" s="17" t="s">
        <v>130</v>
      </c>
      <c r="B28" s="22" t="s">
        <v>42</v>
      </c>
      <c r="C28" s="19">
        <f t="shared" si="0"/>
        <v>0</v>
      </c>
      <c r="D28" s="23"/>
      <c r="E28" s="23"/>
      <c r="F28" s="20">
        <v>0</v>
      </c>
      <c r="G28" s="21">
        <f>IFERROR(VLOOKUP(B28,Plantilla!$A$2:$B$56,2,FALSE),0)</f>
        <v>0</v>
      </c>
      <c r="H28" s="21">
        <f>IFERROR(VLOOKUP(B28,Plantilla!$A$2:$B$56,2,FALSE),0)</f>
        <v>0</v>
      </c>
      <c r="I28" s="21">
        <f>IFERROR(VLOOKUP(B28,Plantilla!$A$2:B58,2,FALSE),0)</f>
        <v>0</v>
      </c>
      <c r="J28" s="21">
        <f>IFERROR(VLOOKUP(B28,Plantilla!$A$2:B58,2,FALSE),0)</f>
        <v>0</v>
      </c>
      <c r="K28" s="21">
        <f>IFERROR(VLOOKUP(B28,Plantilla!$A$2:B58,2,FALSE),0)</f>
        <v>0</v>
      </c>
      <c r="L28" s="21">
        <f>IFERROR(VLOOKUP(B28,Plantilla!$A$2:B58,2,FALSE),0)</f>
        <v>0</v>
      </c>
      <c r="M28" s="21">
        <f>IFERROR(VLOOKUP(B28,Plantilla!$A$2:B58,2,FALSE),0)</f>
        <v>0</v>
      </c>
      <c r="N28" s="21">
        <f>IFERROR(VLOOKUP(B28,Plantilla!$A$2:B58,2,FALSE),0)</f>
        <v>0</v>
      </c>
      <c r="O28" s="21">
        <f>IFERROR(VLOOKUP(B28,Plantilla!$A$2:B58,2,FALSE),0)</f>
        <v>0</v>
      </c>
    </row>
    <row r="29" ht="15.75" spans="1:15">
      <c r="A29" s="17" t="s">
        <v>130</v>
      </c>
      <c r="B29" s="22" t="s">
        <v>43</v>
      </c>
      <c r="C29" s="19">
        <f t="shared" si="0"/>
        <v>287945.01</v>
      </c>
      <c r="D29" s="23"/>
      <c r="E29" s="23">
        <v>0</v>
      </c>
      <c r="F29" s="20">
        <v>287945.01</v>
      </c>
      <c r="G29" s="21">
        <f>IFERROR(VLOOKUP(B29,Plantilla!$A$2:$B$56,2,FALSE),0)</f>
        <v>0</v>
      </c>
      <c r="H29" s="21">
        <f>IFERROR(VLOOKUP(B29,Plantilla!$A$2:$B$56,2,FALSE),0)</f>
        <v>0</v>
      </c>
      <c r="I29" s="21">
        <f>IFERROR(VLOOKUP(B29,Plantilla!$A$2:B59,2,FALSE),0)</f>
        <v>0</v>
      </c>
      <c r="J29" s="21">
        <f>IFERROR(VLOOKUP(B29,Plantilla!$A$2:B59,2,FALSE),0)</f>
        <v>0</v>
      </c>
      <c r="K29" s="21">
        <f>IFERROR(VLOOKUP(B29,Plantilla!$A$2:B59,2,FALSE),0)</f>
        <v>0</v>
      </c>
      <c r="L29" s="21">
        <f>IFERROR(VLOOKUP(B29,Plantilla!$A$2:B59,2,FALSE),0)</f>
        <v>0</v>
      </c>
      <c r="M29" s="21">
        <f>IFERROR(VLOOKUP(B29,Plantilla!$A$2:B59,2,FALSE),0)</f>
        <v>0</v>
      </c>
      <c r="N29" s="21">
        <f>IFERROR(VLOOKUP(B29,Plantilla!$A$2:B59,2,FALSE),0)</f>
        <v>0</v>
      </c>
      <c r="O29" s="21">
        <f>IFERROR(VLOOKUP(B29,Plantilla!$A$2:B59,2,FALSE),0)</f>
        <v>0</v>
      </c>
    </row>
    <row r="30" ht="24" spans="1:15">
      <c r="A30" s="17" t="s">
        <v>130</v>
      </c>
      <c r="B30" s="22" t="s">
        <v>44</v>
      </c>
      <c r="C30" s="19">
        <f t="shared" si="0"/>
        <v>165613</v>
      </c>
      <c r="D30" s="23"/>
      <c r="E30" s="23">
        <v>0</v>
      </c>
      <c r="F30" s="20">
        <v>165613</v>
      </c>
      <c r="G30" s="21">
        <f>IFERROR(VLOOKUP(B30,Plantilla!$A$2:$B$56,2,FALSE),0)</f>
        <v>0</v>
      </c>
      <c r="H30" s="21">
        <f>IFERROR(VLOOKUP(B30,Plantilla!$A$2:$B$56,2,FALSE),0)</f>
        <v>0</v>
      </c>
      <c r="I30" s="21">
        <f>IFERROR(VLOOKUP(B30,Plantilla!$A$2:B60,2,FALSE),0)</f>
        <v>0</v>
      </c>
      <c r="J30" s="21">
        <f>IFERROR(VLOOKUP(B30,Plantilla!$A$2:B60,2,FALSE),0)</f>
        <v>0</v>
      </c>
      <c r="K30" s="21">
        <f>IFERROR(VLOOKUP(B30,Plantilla!$A$2:B60,2,FALSE),0)</f>
        <v>0</v>
      </c>
      <c r="L30" s="21">
        <f>IFERROR(VLOOKUP(B30,Plantilla!$A$2:B60,2,FALSE),0)</f>
        <v>0</v>
      </c>
      <c r="M30" s="21">
        <f>IFERROR(VLOOKUP(B30,Plantilla!$A$2:B60,2,FALSE),0)</f>
        <v>0</v>
      </c>
      <c r="N30" s="21">
        <f>IFERROR(VLOOKUP(B30,Plantilla!$A$2:B60,2,FALSE),0)</f>
        <v>0</v>
      </c>
      <c r="O30" s="21">
        <f>IFERROR(VLOOKUP(B30,Plantilla!$A$2:B60,2,FALSE),0)</f>
        <v>0</v>
      </c>
    </row>
    <row r="31" ht="24" spans="1:15">
      <c r="A31" s="17" t="s">
        <v>130</v>
      </c>
      <c r="B31" s="22" t="s">
        <v>45</v>
      </c>
      <c r="C31" s="19">
        <f t="shared" si="0"/>
        <v>0</v>
      </c>
      <c r="D31" s="23"/>
      <c r="E31" s="23">
        <v>0</v>
      </c>
      <c r="F31" s="20">
        <v>0</v>
      </c>
      <c r="G31" s="21">
        <f>IFERROR(VLOOKUP(B31,Plantilla!$A$2:$B$56,2,FALSE),0)</f>
        <v>0</v>
      </c>
      <c r="H31" s="21">
        <f>IFERROR(VLOOKUP(B31,Plantilla!$A$2:$B$56,2,FALSE),0)</f>
        <v>0</v>
      </c>
      <c r="I31" s="21">
        <f>IFERROR(VLOOKUP(B31,Plantilla!$A$2:B61,2,FALSE),0)</f>
        <v>0</v>
      </c>
      <c r="J31" s="21">
        <f>IFERROR(VLOOKUP(B31,Plantilla!$A$2:B61,2,FALSE),0)</f>
        <v>0</v>
      </c>
      <c r="K31" s="21">
        <f>IFERROR(VLOOKUP(B31,Plantilla!$A$2:B61,2,FALSE),0)</f>
        <v>0</v>
      </c>
      <c r="L31" s="21">
        <f>IFERROR(VLOOKUP(B31,Plantilla!$A$2:B61,2,FALSE),0)</f>
        <v>0</v>
      </c>
      <c r="M31" s="21">
        <f>IFERROR(VLOOKUP(B31,Plantilla!$A$2:B61,2,FALSE),0)</f>
        <v>0</v>
      </c>
      <c r="N31" s="21">
        <f>IFERROR(VLOOKUP(B31,Plantilla!$A$2:B61,2,FALSE),0)</f>
        <v>0</v>
      </c>
      <c r="O31" s="21">
        <f>IFERROR(VLOOKUP(B31,Plantilla!$A$2:B61,2,FALSE),0)</f>
        <v>0</v>
      </c>
    </row>
    <row r="32" ht="15.75" spans="1:15">
      <c r="A32" s="17" t="s">
        <v>130</v>
      </c>
      <c r="B32" s="22" t="s">
        <v>47</v>
      </c>
      <c r="C32" s="19">
        <f t="shared" si="0"/>
        <v>1991027.19</v>
      </c>
      <c r="D32" s="23"/>
      <c r="E32" s="23">
        <v>272442.52</v>
      </c>
      <c r="F32" s="20">
        <v>1718584.67</v>
      </c>
      <c r="G32" s="21">
        <f>IFERROR(VLOOKUP(B32,Plantilla!$A$2:$B$56,2,FALSE),0)</f>
        <v>0</v>
      </c>
      <c r="H32" s="21">
        <f>IFERROR(VLOOKUP(B32,Plantilla!$A$2:$B$56,2,FALSE),0)</f>
        <v>0</v>
      </c>
      <c r="I32" s="21">
        <f>IFERROR(VLOOKUP(B32,Plantilla!$A$2:B62,2,FALSE),0)</f>
        <v>0</v>
      </c>
      <c r="J32" s="21">
        <f>IFERROR(VLOOKUP(B32,Plantilla!$A$2:B62,2,FALSE),0)</f>
        <v>0</v>
      </c>
      <c r="K32" s="21">
        <f>IFERROR(VLOOKUP(B32,Plantilla!$A$2:B62,2,FALSE),0)</f>
        <v>0</v>
      </c>
      <c r="L32" s="21">
        <f>IFERROR(VLOOKUP(B32,Plantilla!$A$2:B62,2,FALSE),0)</f>
        <v>0</v>
      </c>
      <c r="M32" s="21">
        <f>IFERROR(VLOOKUP(B32,Plantilla!$A$2:B62,2,FALSE),0)</f>
        <v>0</v>
      </c>
      <c r="N32" s="21">
        <f>IFERROR(VLOOKUP(B32,Plantilla!$A$2:B62,2,FALSE),0)</f>
        <v>0</v>
      </c>
      <c r="O32" s="21">
        <f>IFERROR(VLOOKUP(B32,Plantilla!$A$2:B62,2,FALSE),0)</f>
        <v>0</v>
      </c>
    </row>
    <row r="33" ht="15.75" spans="1:15">
      <c r="A33" s="17" t="s">
        <v>129</v>
      </c>
      <c r="B33" s="22" t="s">
        <v>48</v>
      </c>
      <c r="C33" s="19">
        <f t="shared" si="0"/>
        <v>183795.31</v>
      </c>
      <c r="D33" s="23"/>
      <c r="E33" s="23">
        <v>25000</v>
      </c>
      <c r="F33" s="20">
        <v>158795.31</v>
      </c>
      <c r="G33" s="21">
        <f>IFERROR(VLOOKUP(B33,Plantilla!$A$2:$B$56,2,FALSE),0)</f>
        <v>0</v>
      </c>
      <c r="H33" s="21">
        <f>IFERROR(VLOOKUP(B33,Plantilla!$A$2:$B$56,2,FALSE),0)</f>
        <v>0</v>
      </c>
      <c r="I33" s="21">
        <f>IFERROR(VLOOKUP(B33,Plantilla!$A$2:B63,2,FALSE),0)</f>
        <v>0</v>
      </c>
      <c r="J33" s="21">
        <f>IFERROR(VLOOKUP(B33,Plantilla!$A$2:B63,2,FALSE),0)</f>
        <v>0</v>
      </c>
      <c r="K33" s="21">
        <f>IFERROR(VLOOKUP(B33,Plantilla!$A$2:B63,2,FALSE),0)</f>
        <v>0</v>
      </c>
      <c r="L33" s="21">
        <f>IFERROR(VLOOKUP(B33,Plantilla!$A$2:B63,2,FALSE),0)</f>
        <v>0</v>
      </c>
      <c r="M33" s="21">
        <f>IFERROR(VLOOKUP(B33,Plantilla!$A$2:B63,2,FALSE),0)</f>
        <v>0</v>
      </c>
      <c r="N33" s="21">
        <f>IFERROR(VLOOKUP(B33,Plantilla!$A$2:B63,2,FALSE),0)</f>
        <v>0</v>
      </c>
      <c r="O33" s="21">
        <f>IFERROR(VLOOKUP(B33,Plantilla!$A$2:B63,2,FALSE),0)</f>
        <v>0</v>
      </c>
    </row>
    <row r="34" ht="24" spans="1:15">
      <c r="A34" s="17" t="s">
        <v>130</v>
      </c>
      <c r="B34" s="22" t="s">
        <v>49</v>
      </c>
      <c r="C34" s="19">
        <f t="shared" si="0"/>
        <v>183795.31</v>
      </c>
      <c r="D34" s="23"/>
      <c r="E34" s="23">
        <v>25000</v>
      </c>
      <c r="F34" s="20">
        <v>158795.31</v>
      </c>
      <c r="G34" s="21">
        <f>IFERROR(VLOOKUP(B34,Plantilla!$A$2:$B$56,2,FALSE),0)</f>
        <v>0</v>
      </c>
      <c r="H34" s="21">
        <f>IFERROR(VLOOKUP(B34,Plantilla!$A$2:$B$56,2,FALSE),0)</f>
        <v>0</v>
      </c>
      <c r="I34" s="21">
        <f>IFERROR(VLOOKUP(B34,Plantilla!$A$2:B64,2,FALSE),0)</f>
        <v>0</v>
      </c>
      <c r="J34" s="21">
        <f>IFERROR(VLOOKUP(B34,Plantilla!$A$2:B64,2,FALSE),0)</f>
        <v>0</v>
      </c>
      <c r="K34" s="21">
        <f>IFERROR(VLOOKUP(B34,Plantilla!$A$2:B64,2,FALSE),0)</f>
        <v>0</v>
      </c>
      <c r="L34" s="21">
        <f>IFERROR(VLOOKUP(B34,Plantilla!$A$2:B64,2,FALSE),0)</f>
        <v>0</v>
      </c>
      <c r="M34" s="21">
        <f>IFERROR(VLOOKUP(B34,Plantilla!$A$2:B64,2,FALSE),0)</f>
        <v>0</v>
      </c>
      <c r="N34" s="21">
        <f>IFERROR(VLOOKUP(B34,Plantilla!$A$2:B64,2,FALSE),0)</f>
        <v>0</v>
      </c>
      <c r="O34" s="21">
        <f>IFERROR(VLOOKUP(B34,Plantilla!$A$2:B64,2,FALSE),0)</f>
        <v>0</v>
      </c>
    </row>
    <row r="35" ht="24" spans="1:15">
      <c r="A35" s="17" t="s">
        <v>130</v>
      </c>
      <c r="B35" s="22" t="s">
        <v>56</v>
      </c>
      <c r="C35" s="19">
        <f t="shared" si="0"/>
        <v>0</v>
      </c>
      <c r="D35" s="23"/>
      <c r="E35" s="23"/>
      <c r="F35" s="20">
        <v>0</v>
      </c>
      <c r="G35" s="21">
        <f>IFERROR(VLOOKUP(B35,Plantilla!$A$2:$B$56,2,FALSE),0)</f>
        <v>0</v>
      </c>
      <c r="H35" s="21">
        <f>IFERROR(VLOOKUP(B35,Plantilla!$A$2:$B$56,2,FALSE),0)</f>
        <v>0</v>
      </c>
      <c r="I35" s="21">
        <f>IFERROR(VLOOKUP(B35,Plantilla!$A$2:B65,2,FALSE),0)</f>
        <v>0</v>
      </c>
      <c r="J35" s="21">
        <f>IFERROR(VLOOKUP(B35,Plantilla!$A$2:B65,2,FALSE),0)</f>
        <v>0</v>
      </c>
      <c r="K35" s="21">
        <f>IFERROR(VLOOKUP(B35,Plantilla!$A$2:B65,2,FALSE),0)</f>
        <v>0</v>
      </c>
      <c r="L35" s="21">
        <f>IFERROR(VLOOKUP(B35,Plantilla!$A$2:B65,2,FALSE),0)</f>
        <v>0</v>
      </c>
      <c r="M35" s="21">
        <f>IFERROR(VLOOKUP(B35,Plantilla!$A$2:B65,2,FALSE),0)</f>
        <v>0</v>
      </c>
      <c r="N35" s="21">
        <f>IFERROR(VLOOKUP(B35,Plantilla!$A$2:B65,2,FALSE),0)</f>
        <v>0</v>
      </c>
      <c r="O35" s="21">
        <f>IFERROR(VLOOKUP(B35,Plantilla!$A$2:B65,2,FALSE),0)</f>
        <v>0</v>
      </c>
    </row>
    <row r="36" ht="15.75" spans="1:15">
      <c r="A36" s="17" t="s">
        <v>129</v>
      </c>
      <c r="B36" s="22" t="s">
        <v>64</v>
      </c>
      <c r="C36" s="19">
        <f t="shared" si="0"/>
        <v>5013421.31</v>
      </c>
      <c r="D36" s="23"/>
      <c r="E36" s="23">
        <v>1154992.63</v>
      </c>
      <c r="F36" s="20">
        <v>3858428.68</v>
      </c>
      <c r="G36" s="21">
        <f>IFERROR(VLOOKUP(B36,Plantilla!$A$2:$B$56,2,FALSE),0)</f>
        <v>0</v>
      </c>
      <c r="H36" s="21">
        <f>IFERROR(VLOOKUP(B36,Plantilla!$A$2:$B$56,2,FALSE),0)</f>
        <v>0</v>
      </c>
      <c r="I36" s="21">
        <f>IFERROR(VLOOKUP(B36,Plantilla!$A$2:B66,2,FALSE),0)</f>
        <v>0</v>
      </c>
      <c r="J36" s="21">
        <f>IFERROR(VLOOKUP(B36,Plantilla!$A$2:B66,2,FALSE),0)</f>
        <v>0</v>
      </c>
      <c r="K36" s="21">
        <f>IFERROR(VLOOKUP(B36,Plantilla!$A$2:B66,2,FALSE),0)</f>
        <v>0</v>
      </c>
      <c r="L36" s="21">
        <f>IFERROR(VLOOKUP(B36,Plantilla!$A$2:B66,2,FALSE),0)</f>
        <v>0</v>
      </c>
      <c r="M36" s="21">
        <f>IFERROR(VLOOKUP(B36,Plantilla!$A$2:B66,2,FALSE),0)</f>
        <v>0</v>
      </c>
      <c r="N36" s="21">
        <f>IFERROR(VLOOKUP(B36,Plantilla!$A$2:B66,2,FALSE),0)</f>
        <v>0</v>
      </c>
      <c r="O36" s="21">
        <f>IFERROR(VLOOKUP(B36,Plantilla!$A$2:B66,2,FALSE),0)</f>
        <v>0</v>
      </c>
    </row>
    <row r="37" ht="15.75" spans="1:15">
      <c r="A37" s="17" t="s">
        <v>130</v>
      </c>
      <c r="B37" s="22" t="s">
        <v>65</v>
      </c>
      <c r="C37" s="19">
        <f t="shared" si="0"/>
        <v>2244228.48</v>
      </c>
      <c r="D37" s="23"/>
      <c r="E37" s="23">
        <v>0</v>
      </c>
      <c r="F37" s="20">
        <v>2244228.48</v>
      </c>
      <c r="G37" s="21">
        <f>IFERROR(VLOOKUP(B37,Plantilla!$A$2:$B$56,2,FALSE),0)</f>
        <v>0</v>
      </c>
      <c r="H37" s="21">
        <f>IFERROR(VLOOKUP(B37,Plantilla!$A$2:$B$56,2,FALSE),0)</f>
        <v>0</v>
      </c>
      <c r="I37" s="21">
        <f>IFERROR(VLOOKUP(B37,Plantilla!$A$2:B67,2,FALSE),0)</f>
        <v>0</v>
      </c>
      <c r="J37" s="21">
        <f>IFERROR(VLOOKUP(B37,Plantilla!$A$2:B67,2,FALSE),0)</f>
        <v>0</v>
      </c>
      <c r="K37" s="21">
        <f>IFERROR(VLOOKUP(B37,Plantilla!$A$2:B67,2,FALSE),0)</f>
        <v>0</v>
      </c>
      <c r="L37" s="21">
        <f>IFERROR(VLOOKUP(B37,Plantilla!$A$2:B67,2,FALSE),0)</f>
        <v>0</v>
      </c>
      <c r="M37" s="21">
        <f>IFERROR(VLOOKUP(B37,Plantilla!$A$2:B67,2,FALSE),0)</f>
        <v>0</v>
      </c>
      <c r="N37" s="21">
        <f>IFERROR(VLOOKUP(B37,Plantilla!$A$2:B67,2,FALSE),0)</f>
        <v>0</v>
      </c>
      <c r="O37" s="21">
        <f>IFERROR(VLOOKUP(B37,Plantilla!$A$2:B67,2,FALSE),0)</f>
        <v>0</v>
      </c>
    </row>
    <row r="38" ht="24" spans="1:15">
      <c r="A38" s="17" t="s">
        <v>130</v>
      </c>
      <c r="B38" s="22" t="s">
        <v>66</v>
      </c>
      <c r="C38" s="19">
        <f t="shared" si="0"/>
        <v>2619568.83</v>
      </c>
      <c r="D38" s="23"/>
      <c r="E38" s="23">
        <v>1154992.63</v>
      </c>
      <c r="F38" s="20">
        <v>1464576.2</v>
      </c>
      <c r="G38" s="21">
        <f>IFERROR(VLOOKUP(B38,Plantilla!$A$2:$B$56,2,FALSE),0)</f>
        <v>0</v>
      </c>
      <c r="H38" s="21">
        <f>IFERROR(VLOOKUP(B38,Plantilla!$A$2:$B$56,2,FALSE),0)</f>
        <v>0</v>
      </c>
      <c r="I38" s="21">
        <f>IFERROR(VLOOKUP(B38,Plantilla!$A$2:B68,2,FALSE),0)</f>
        <v>0</v>
      </c>
      <c r="J38" s="21">
        <f>IFERROR(VLOOKUP(B38,Plantilla!$A$2:B68,2,FALSE),0)</f>
        <v>0</v>
      </c>
      <c r="K38" s="21">
        <f>IFERROR(VLOOKUP(B38,Plantilla!$A$2:B68,2,FALSE),0)</f>
        <v>0</v>
      </c>
      <c r="L38" s="21">
        <f>IFERROR(VLOOKUP(B38,Plantilla!$A$2:B68,2,FALSE),0)</f>
        <v>0</v>
      </c>
      <c r="M38" s="21">
        <f>IFERROR(VLOOKUP(B38,Plantilla!$A$2:B68,2,FALSE),0)</f>
        <v>0</v>
      </c>
      <c r="N38" s="21">
        <f>IFERROR(VLOOKUP(B38,Plantilla!$A$2:B68,2,FALSE),0)</f>
        <v>0</v>
      </c>
      <c r="O38" s="21">
        <f>IFERROR(VLOOKUP(B38,Plantilla!$A$2:B68,2,FALSE),0)</f>
        <v>0</v>
      </c>
    </row>
    <row r="39" ht="24" spans="1:15">
      <c r="A39" s="17" t="s">
        <v>130</v>
      </c>
      <c r="B39" s="22" t="s">
        <v>67</v>
      </c>
      <c r="C39" s="19">
        <f t="shared" si="0"/>
        <v>0</v>
      </c>
      <c r="D39" s="23"/>
      <c r="E39" s="23">
        <v>0</v>
      </c>
      <c r="F39" s="20">
        <v>0</v>
      </c>
      <c r="G39" s="21">
        <f>IFERROR(VLOOKUP(B39,Plantilla!$A$2:$B$56,2,FALSE),0)</f>
        <v>0</v>
      </c>
      <c r="H39" s="21">
        <f>IFERROR(VLOOKUP(B39,Plantilla!$A$2:$B$56,2,FALSE),0)</f>
        <v>0</v>
      </c>
      <c r="I39" s="21">
        <f>IFERROR(VLOOKUP(B39,Plantilla!$A$2:B69,2,FALSE),0)</f>
        <v>0</v>
      </c>
      <c r="J39" s="21">
        <f>IFERROR(VLOOKUP(B39,Plantilla!$A$2:B69,2,FALSE),0)</f>
        <v>0</v>
      </c>
      <c r="K39" s="21">
        <f>IFERROR(VLOOKUP(B39,Plantilla!$A$2:B69,2,FALSE),0)</f>
        <v>0</v>
      </c>
      <c r="L39" s="21">
        <f>IFERROR(VLOOKUP(B39,Plantilla!$A$2:B69,2,FALSE),0)</f>
        <v>0</v>
      </c>
      <c r="M39" s="21">
        <f>IFERROR(VLOOKUP(B39,Plantilla!$A$2:B69,2,FALSE),0)</f>
        <v>0</v>
      </c>
      <c r="N39" s="21">
        <f>IFERROR(VLOOKUP(B39,Plantilla!$A$2:B69,2,FALSE),0)</f>
        <v>0</v>
      </c>
      <c r="O39" s="21">
        <f>IFERROR(VLOOKUP(B39,Plantilla!$A$2:B69,2,FALSE),0)</f>
        <v>0</v>
      </c>
    </row>
    <row r="40" ht="24" spans="1:15">
      <c r="A40" s="17" t="s">
        <v>130</v>
      </c>
      <c r="B40" s="22" t="s">
        <v>68</v>
      </c>
      <c r="C40" s="19">
        <f t="shared" si="0"/>
        <v>0</v>
      </c>
      <c r="D40" s="23"/>
      <c r="E40" s="23">
        <v>0</v>
      </c>
      <c r="F40" s="20">
        <v>0</v>
      </c>
      <c r="G40" s="21">
        <f>IFERROR(VLOOKUP(B40,Plantilla!$A$2:$B$56,2,FALSE),0)</f>
        <v>0</v>
      </c>
      <c r="H40" s="21">
        <f>IFERROR(VLOOKUP(B40,Plantilla!$A$2:$B$56,2,FALSE),0)</f>
        <v>0</v>
      </c>
      <c r="I40" s="21">
        <f>IFERROR(VLOOKUP(B40,Plantilla!$A$2:B70,2,FALSE),0)</f>
        <v>0</v>
      </c>
      <c r="J40" s="21">
        <f>IFERROR(VLOOKUP(B40,Plantilla!$A$2:B70,2,FALSE),0)</f>
        <v>0</v>
      </c>
      <c r="K40" s="21">
        <f>IFERROR(VLOOKUP(B40,Plantilla!$A$2:B70,2,FALSE),0)</f>
        <v>0</v>
      </c>
      <c r="L40" s="21">
        <f>IFERROR(VLOOKUP(B40,Plantilla!$A$2:B70,2,FALSE),0)</f>
        <v>0</v>
      </c>
      <c r="M40" s="21">
        <f>IFERROR(VLOOKUP(B40,Plantilla!$A$2:B70,2,FALSE),0)</f>
        <v>0</v>
      </c>
      <c r="N40" s="21">
        <f>IFERROR(VLOOKUP(B40,Plantilla!$A$2:B70,2,FALSE),0)</f>
        <v>0</v>
      </c>
      <c r="O40" s="21">
        <f>IFERROR(VLOOKUP(B40,Plantilla!$A$2:B70,2,FALSE),0)</f>
        <v>0</v>
      </c>
    </row>
    <row r="41" ht="15.75" spans="1:15">
      <c r="A41" s="17" t="s">
        <v>130</v>
      </c>
      <c r="B41" s="22" t="s">
        <v>69</v>
      </c>
      <c r="C41" s="19">
        <f t="shared" si="0"/>
        <v>0</v>
      </c>
      <c r="D41" s="23"/>
      <c r="E41" s="23">
        <v>0</v>
      </c>
      <c r="F41" s="20">
        <v>0</v>
      </c>
      <c r="G41" s="21">
        <f>IFERROR(VLOOKUP(B41,Plantilla!$A$2:$B$56,2,FALSE),0)</f>
        <v>0</v>
      </c>
      <c r="H41" s="21">
        <f>IFERROR(VLOOKUP(B41,Plantilla!$A$2:$B$56,2,FALSE),0)</f>
        <v>0</v>
      </c>
      <c r="I41" s="21">
        <f>IFERROR(VLOOKUP(B41,Plantilla!$A$2:B71,2,FALSE),0)</f>
        <v>0</v>
      </c>
      <c r="J41" s="21">
        <f>IFERROR(VLOOKUP(B41,Plantilla!$A$2:B71,2,FALSE),0)</f>
        <v>0</v>
      </c>
      <c r="K41" s="21">
        <f>IFERROR(VLOOKUP(B41,Plantilla!$A$2:B71,2,FALSE),0)</f>
        <v>0</v>
      </c>
      <c r="L41" s="21">
        <f>IFERROR(VLOOKUP(B41,Plantilla!$A$2:B71,2,FALSE),0)</f>
        <v>0</v>
      </c>
      <c r="M41" s="21">
        <f>IFERROR(VLOOKUP(B41,Plantilla!$A$2:B71,2,FALSE),0)</f>
        <v>0</v>
      </c>
      <c r="N41" s="21">
        <f>IFERROR(VLOOKUP(B41,Plantilla!$A$2:B71,2,FALSE),0)</f>
        <v>0</v>
      </c>
      <c r="O41" s="21">
        <f>IFERROR(VLOOKUP(B41,Plantilla!$A$2:B71,2,FALSE),0)</f>
        <v>0</v>
      </c>
    </row>
    <row r="42" ht="15.75" spans="1:15">
      <c r="A42" s="17" t="s">
        <v>130</v>
      </c>
      <c r="B42" s="22" t="s">
        <v>70</v>
      </c>
      <c r="C42" s="19">
        <f t="shared" si="0"/>
        <v>149624</v>
      </c>
      <c r="D42" s="23"/>
      <c r="E42" s="23">
        <v>0</v>
      </c>
      <c r="F42" s="20">
        <v>149624</v>
      </c>
      <c r="G42" s="21">
        <f>IFERROR(VLOOKUP(B42,Plantilla!$A$2:$B$56,2,FALSE),0)</f>
        <v>0</v>
      </c>
      <c r="H42" s="21">
        <f>IFERROR(VLOOKUP(B42,Plantilla!$A$2:$B$56,2,FALSE),0)</f>
        <v>0</v>
      </c>
      <c r="I42" s="21">
        <f>IFERROR(VLOOKUP(B42,Plantilla!$A$2:B72,2,FALSE),0)</f>
        <v>0</v>
      </c>
      <c r="J42" s="21">
        <f>IFERROR(VLOOKUP(B42,Plantilla!$A$2:B72,2,FALSE),0)</f>
        <v>0</v>
      </c>
      <c r="K42" s="21">
        <f>IFERROR(VLOOKUP(B42,Plantilla!$A$2:B72,2,FALSE),0)</f>
        <v>0</v>
      </c>
      <c r="L42" s="21">
        <f>IFERROR(VLOOKUP(B42,Plantilla!$A$2:B72,2,FALSE),0)</f>
        <v>0</v>
      </c>
      <c r="M42" s="21">
        <f>IFERROR(VLOOKUP(B42,Plantilla!$A$2:B72,2,FALSE),0)</f>
        <v>0</v>
      </c>
      <c r="N42" s="21">
        <f>IFERROR(VLOOKUP(B42,Plantilla!$A$2:B72,2,FALSE),0)</f>
        <v>0</v>
      </c>
      <c r="O42" s="21">
        <f>IFERROR(VLOOKUP(B42,Plantilla!$A$2:B72,2,FALSE),0)</f>
        <v>0</v>
      </c>
    </row>
    <row r="43" ht="15.75" spans="1:15">
      <c r="A43" s="17" t="s">
        <v>130</v>
      </c>
      <c r="B43" s="22" t="s">
        <v>72</v>
      </c>
      <c r="C43" s="19">
        <f t="shared" si="0"/>
        <v>0</v>
      </c>
      <c r="D43" s="23"/>
      <c r="E43" s="23">
        <v>0</v>
      </c>
      <c r="F43" s="20">
        <v>0</v>
      </c>
      <c r="G43" s="21">
        <f>IFERROR(VLOOKUP(B43,Plantilla!$A$2:$B$56,2,FALSE),0)</f>
        <v>0</v>
      </c>
      <c r="H43" s="21">
        <f>IFERROR(VLOOKUP(B43,Plantilla!$A$2:$B$56,2,FALSE),0)</f>
        <v>0</v>
      </c>
      <c r="I43" s="21">
        <f>IFERROR(VLOOKUP(B43,Plantilla!$A$2:B73,2,FALSE),0)</f>
        <v>0</v>
      </c>
      <c r="J43" s="21">
        <f>IFERROR(VLOOKUP(B43,Plantilla!$A$2:B73,2,FALSE),0)</f>
        <v>0</v>
      </c>
      <c r="K43" s="21">
        <f>IFERROR(VLOOKUP(B43,Plantilla!$A$2:B73,2,FALSE),0)</f>
        <v>0</v>
      </c>
      <c r="L43" s="21">
        <f>IFERROR(VLOOKUP(B43,Plantilla!$A$2:B73,2,FALSE),0)</f>
        <v>0</v>
      </c>
      <c r="M43" s="21">
        <f>IFERROR(VLOOKUP(B43,Plantilla!$A$2:B73,2,FALSE),0)</f>
        <v>0</v>
      </c>
      <c r="N43" s="21">
        <f>IFERROR(VLOOKUP(B43,Plantilla!$A$2:B73,2,FALSE),0)</f>
        <v>0</v>
      </c>
      <c r="O43" s="21">
        <f>IFERROR(VLOOKUP(B43,Plantilla!$A$2:B73,2,FALSE),0)</f>
        <v>0</v>
      </c>
    </row>
    <row r="44" ht="24" spans="1:15">
      <c r="A44" s="17" t="s">
        <v>130</v>
      </c>
      <c r="B44" s="22" t="s">
        <v>73</v>
      </c>
      <c r="C44" s="19">
        <f t="shared" si="0"/>
        <v>0</v>
      </c>
      <c r="D44" s="23"/>
      <c r="E44" s="23"/>
      <c r="F44" s="20">
        <v>0</v>
      </c>
      <c r="G44" s="21">
        <f>IFERROR(VLOOKUP(B44,Plantilla!$A$2:$B$56,2,FALSE),0)</f>
        <v>0</v>
      </c>
      <c r="H44" s="21">
        <f>IFERROR(VLOOKUP(B44,Plantilla!$A$2:$B$56,2,FALSE),0)</f>
        <v>0</v>
      </c>
      <c r="I44" s="21">
        <f>IFERROR(VLOOKUP(B44,Plantilla!$A$2:B74,2,FALSE),0)</f>
        <v>0</v>
      </c>
      <c r="J44" s="21">
        <f>IFERROR(VLOOKUP(B44,Plantilla!$A$2:B74,2,FALSE),0)</f>
        <v>0</v>
      </c>
      <c r="K44" s="21">
        <f>IFERROR(VLOOKUP(B44,Plantilla!$A$2:B74,2,FALSE),0)</f>
        <v>0</v>
      </c>
      <c r="L44" s="21">
        <f>IFERROR(VLOOKUP(B44,Plantilla!$A$2:B74,2,FALSE),0)</f>
        <v>0</v>
      </c>
      <c r="M44" s="21">
        <f>IFERROR(VLOOKUP(B44,Plantilla!$A$2:B74,2,FALSE),0)</f>
        <v>0</v>
      </c>
      <c r="N44" s="21">
        <f>IFERROR(VLOOKUP(B44,Plantilla!$A$2:B74,2,FALSE),0)</f>
        <v>0</v>
      </c>
      <c r="O44" s="21">
        <f>IFERROR(VLOOKUP(B44,Plantilla!$A$2:B74,2,FALSE),0)</f>
        <v>0</v>
      </c>
    </row>
    <row r="45" ht="15.75" spans="1:15">
      <c r="A45" s="17" t="s">
        <v>130</v>
      </c>
      <c r="B45" s="22" t="s">
        <v>74</v>
      </c>
      <c r="C45" s="19">
        <f t="shared" si="0"/>
        <v>1356935.43</v>
      </c>
      <c r="D45" s="23"/>
      <c r="E45" s="23">
        <v>1356935.43</v>
      </c>
      <c r="F45" s="20">
        <v>0e-309</v>
      </c>
      <c r="G45" s="21">
        <f>IFERROR(VLOOKUP(B45,Plantilla!$A$2:$B$56,2,FALSE),0)</f>
        <v>0</v>
      </c>
      <c r="H45" s="21">
        <f>IFERROR(VLOOKUP(B45,Plantilla!$A$2:$B$56,2,FALSE),0)</f>
        <v>0</v>
      </c>
      <c r="I45" s="21">
        <f>IFERROR(VLOOKUP(B45,Plantilla!$A$2:B75,2,FALSE),0)</f>
        <v>0</v>
      </c>
      <c r="J45" s="21">
        <f>IFERROR(VLOOKUP(B45,Plantilla!$A$2:B75,2,FALSE),0)</f>
        <v>0</v>
      </c>
      <c r="K45" s="21">
        <f>IFERROR(VLOOKUP(B45,Plantilla!$A$2:B75,2,FALSE),0)</f>
        <v>0</v>
      </c>
      <c r="L45" s="21">
        <f>IFERROR(VLOOKUP(B45,Plantilla!$A$2:B75,2,FALSE),0)</f>
        <v>0</v>
      </c>
      <c r="M45" s="21">
        <f>IFERROR(VLOOKUP(B45,Plantilla!$A$2:B75,2,FALSE),0)</f>
        <v>0</v>
      </c>
      <c r="N45" s="21">
        <f>IFERROR(VLOOKUP(B45,Plantilla!$A$2:B75,2,FALSE),0)</f>
        <v>0</v>
      </c>
      <c r="O45" s="21">
        <f>IFERROR(VLOOKUP(B45,Plantilla!$A$2:B75,2,FALSE),0)</f>
        <v>0</v>
      </c>
    </row>
    <row r="46" ht="15.75" spans="1:15">
      <c r="A46" s="17" t="s">
        <v>130</v>
      </c>
      <c r="B46" s="22" t="s">
        <v>75</v>
      </c>
      <c r="C46" s="19">
        <f t="shared" si="0"/>
        <v>1356935.43</v>
      </c>
      <c r="D46" s="23"/>
      <c r="E46" s="23">
        <v>1356935.43</v>
      </c>
      <c r="F46" s="20">
        <v>0</v>
      </c>
      <c r="G46" s="21">
        <f>IFERROR(VLOOKUP(B46,Plantilla!$A$2:$B$56,2,FALSE),0)</f>
        <v>0</v>
      </c>
      <c r="H46" s="21">
        <f>IFERROR(VLOOKUP(B46,Plantilla!$A$2:$B$56,2,FALSE),0)</f>
        <v>0</v>
      </c>
      <c r="I46" s="21">
        <f>IFERROR(VLOOKUP(B46,Plantilla!$A$2:B76,2,FALSE),0)</f>
        <v>0</v>
      </c>
      <c r="J46" s="21">
        <f>IFERROR(VLOOKUP(B46,Plantilla!$A$2:B76,2,FALSE),0)</f>
        <v>0</v>
      </c>
      <c r="K46" s="21">
        <f>IFERROR(VLOOKUP(B46,Plantilla!$A$2:B76,2,FALSE),0)</f>
        <v>0</v>
      </c>
      <c r="L46" s="21">
        <f>IFERROR(VLOOKUP(B46,Plantilla!$A$2:B76,2,FALSE),0)</f>
        <v>0</v>
      </c>
      <c r="M46" s="21">
        <f>IFERROR(VLOOKUP(B46,Plantilla!$A$2:B76,2,FALSE),0)</f>
        <v>0</v>
      </c>
      <c r="N46" s="21">
        <f>IFERROR(VLOOKUP(B46,Plantilla!$A$2:B76,2,FALSE),0)</f>
        <v>0</v>
      </c>
      <c r="O46" s="21">
        <f>IFERROR(VLOOKUP(B46,Plantilla!$A$2:B76,2,FALSE),0)</f>
        <v>0</v>
      </c>
    </row>
    <row r="47" spans="7:8">
      <c r="G47" s="24"/>
      <c r="H47" s="24"/>
    </row>
    <row r="48" spans="7:8">
      <c r="G48" s="24"/>
      <c r="H48" s="24"/>
    </row>
  </sheetData>
  <pageMargins left="0.28" right="0.24" top="0.31" bottom="0.31" header="0.3" footer="0.3"/>
  <pageSetup paperSize="5" scale="56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0"/>
  <sheetViews>
    <sheetView topLeftCell="A29" workbookViewId="0">
      <selection activeCell="B40" sqref="A2:B40"/>
    </sheetView>
  </sheetViews>
  <sheetFormatPr defaultColWidth="9" defaultRowHeight="15" outlineLevelCol="1"/>
  <cols>
    <col min="1" max="1" width="78.8571428571429" customWidth="1"/>
    <col min="2" max="2" width="24.2857142857143" customWidth="1"/>
  </cols>
  <sheetData>
    <row r="1" ht="23.25" spans="1:2">
      <c r="A1" s="2" t="s">
        <v>118</v>
      </c>
      <c r="B1" s="3" t="s">
        <v>131</v>
      </c>
    </row>
    <row r="2" spans="1:2">
      <c r="A2" s="4"/>
      <c r="B2" s="5"/>
    </row>
    <row r="3" spans="1:2">
      <c r="A3" s="4"/>
      <c r="B3" s="5"/>
    </row>
    <row r="4" spans="1:2">
      <c r="A4" s="6"/>
      <c r="B4" s="5"/>
    </row>
    <row r="5" spans="1:2">
      <c r="A5" s="7"/>
      <c r="B5" s="5"/>
    </row>
    <row r="6" spans="1:2">
      <c r="A6" s="8"/>
      <c r="B6" s="5"/>
    </row>
    <row r="7" s="1" customFormat="1" spans="1:2">
      <c r="A7" s="9"/>
      <c r="B7" s="5"/>
    </row>
    <row r="8" spans="1:2">
      <c r="A8" s="10"/>
      <c r="B8" s="5"/>
    </row>
    <row r="9" spans="1:2">
      <c r="A9" s="10"/>
      <c r="B9" s="5"/>
    </row>
    <row r="10" spans="1:2">
      <c r="A10" s="10"/>
      <c r="B10" s="5"/>
    </row>
    <row r="11" s="1" customFormat="1" spans="1:2">
      <c r="A11" s="10"/>
      <c r="B11" s="5"/>
    </row>
    <row r="12" spans="1:2">
      <c r="A12" s="10"/>
      <c r="B12" s="5"/>
    </row>
    <row r="13" spans="1:2">
      <c r="A13" s="9"/>
      <c r="B13" s="5"/>
    </row>
    <row r="14" spans="1:2">
      <c r="A14" s="10"/>
      <c r="B14" s="5"/>
    </row>
    <row r="15" spans="1:2">
      <c r="A15" s="10"/>
      <c r="B15" s="5"/>
    </row>
    <row r="16" spans="1:2">
      <c r="A16" s="10"/>
      <c r="B16" s="5"/>
    </row>
    <row r="17" spans="1:2">
      <c r="A17" s="10"/>
      <c r="B17" s="5"/>
    </row>
    <row r="18" spans="1:2">
      <c r="A18" s="10"/>
      <c r="B18" s="5"/>
    </row>
    <row r="19" spans="1:2">
      <c r="A19" s="10"/>
      <c r="B19" s="5"/>
    </row>
    <row r="20" s="1" customFormat="1" spans="1:2">
      <c r="A20" s="10"/>
      <c r="B20" s="5"/>
    </row>
    <row r="21" spans="1:2">
      <c r="A21" s="10"/>
      <c r="B21" s="5"/>
    </row>
    <row r="22" spans="1:2">
      <c r="A22" s="9"/>
      <c r="B22" s="5"/>
    </row>
    <row r="23" spans="1:2">
      <c r="A23" s="10"/>
      <c r="B23" s="5"/>
    </row>
    <row r="24" spans="1:2">
      <c r="A24" s="10"/>
      <c r="B24" s="5"/>
    </row>
    <row r="25" spans="1:2">
      <c r="A25" s="10"/>
      <c r="B25" s="5"/>
    </row>
    <row r="26" spans="1:2">
      <c r="A26" s="10"/>
      <c r="B26" s="5"/>
    </row>
    <row r="27" s="1" customFormat="1" spans="1:2">
      <c r="A27" s="10"/>
      <c r="B27" s="5"/>
    </row>
    <row r="28" spans="1:2">
      <c r="A28" s="10"/>
      <c r="B28" s="5"/>
    </row>
    <row r="29" s="1" customFormat="1" spans="1:2">
      <c r="A29" s="10"/>
      <c r="B29" s="5"/>
    </row>
    <row r="30" spans="1:2">
      <c r="A30" s="9"/>
      <c r="B30" s="5"/>
    </row>
    <row r="31" spans="1:2">
      <c r="A31" s="10"/>
      <c r="B31" s="5"/>
    </row>
    <row r="32" spans="1:2">
      <c r="A32" s="9"/>
      <c r="B32" s="5"/>
    </row>
    <row r="33" spans="1:2">
      <c r="A33" s="10"/>
      <c r="B33" s="5"/>
    </row>
    <row r="34" spans="1:2">
      <c r="A34" s="10"/>
      <c r="B34" s="5"/>
    </row>
    <row r="35" spans="1:2">
      <c r="A35" s="10"/>
      <c r="B35" s="5"/>
    </row>
    <row r="36" spans="1:2">
      <c r="A36" s="10"/>
      <c r="B36" s="5"/>
    </row>
    <row r="37" spans="1:2">
      <c r="A37" s="10"/>
      <c r="B37" s="5"/>
    </row>
    <row r="38" spans="1:2">
      <c r="A38" s="10"/>
      <c r="B38" s="5"/>
    </row>
    <row r="39" spans="1:2">
      <c r="A39" s="9"/>
      <c r="B39" s="5"/>
    </row>
    <row r="40" spans="1:2">
      <c r="A40" s="10"/>
      <c r="B40" s="5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P3 Ejecucion </vt:lpstr>
      <vt:lpstr>Datos Abierto</vt:lpstr>
      <vt:lpstr>Plantilla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Minerba Martinez</dc:creator>
  <cp:lastModifiedBy>dalai</cp:lastModifiedBy>
  <dcterms:created xsi:type="dcterms:W3CDTF">2021-12-09T15:04:00Z</dcterms:created>
  <cp:lastPrinted>2023-03-06T19:09:00Z</cp:lastPrinted>
  <dcterms:modified xsi:type="dcterms:W3CDTF">2023-04-12T15:08:22Z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90BFF9D234224218A990F317C0E97BF2</vt:lpwstr>
  </property>
  <property fmtid="{D5CDD505-2E9C-101B-9397-08002B2CF9AE}" pid="3" name="KSOProductBuildVer">
    <vt:lpwstr>2058-11.2.0.11516</vt:lpwstr>
  </property>
</Properties>
</file>