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13_ncr:1_{82AB820E-FF17-47A3-82A3-B48EEEFE062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E63" i="1"/>
  <c r="D63" i="1"/>
  <c r="G67" i="2" l="1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M13" i="1" s="1"/>
  <c r="L10" i="2"/>
  <c r="M10" i="2"/>
  <c r="N10" i="2"/>
  <c r="I11" i="2"/>
  <c r="J11" i="2"/>
  <c r="K11" i="2"/>
  <c r="M14" i="1" s="1"/>
  <c r="L11" i="2"/>
  <c r="M11" i="2"/>
  <c r="N11" i="2"/>
  <c r="I12" i="2"/>
  <c r="J12" i="2"/>
  <c r="K12" i="2"/>
  <c r="M15" i="1" s="1"/>
  <c r="L12" i="2"/>
  <c r="M12" i="2"/>
  <c r="N12" i="2"/>
  <c r="I13" i="2"/>
  <c r="J13" i="2"/>
  <c r="K13" i="2"/>
  <c r="M16" i="1" s="1"/>
  <c r="L13" i="2"/>
  <c r="M13" i="2"/>
  <c r="N13" i="2"/>
  <c r="I14" i="2"/>
  <c r="J14" i="2"/>
  <c r="K14" i="2"/>
  <c r="L14" i="2"/>
  <c r="M14" i="2"/>
  <c r="N14" i="2"/>
  <c r="I15" i="2"/>
  <c r="J15" i="2"/>
  <c r="K15" i="2"/>
  <c r="M18" i="1" s="1"/>
  <c r="L15" i="2"/>
  <c r="M15" i="2"/>
  <c r="N15" i="2"/>
  <c r="I16" i="2"/>
  <c r="J16" i="2"/>
  <c r="K16" i="2"/>
  <c r="M19" i="1" s="1"/>
  <c r="L16" i="2"/>
  <c r="M16" i="2"/>
  <c r="N16" i="2"/>
  <c r="I17" i="2"/>
  <c r="J17" i="2"/>
  <c r="K17" i="2"/>
  <c r="M20" i="1" s="1"/>
  <c r="L17" i="2"/>
  <c r="M17" i="2"/>
  <c r="N17" i="2"/>
  <c r="I18" i="2"/>
  <c r="J18" i="2"/>
  <c r="K18" i="2"/>
  <c r="M21" i="1" s="1"/>
  <c r="L18" i="2"/>
  <c r="M18" i="2"/>
  <c r="N18" i="2"/>
  <c r="I19" i="2"/>
  <c r="J19" i="2"/>
  <c r="K19" i="2"/>
  <c r="M22" i="1" s="1"/>
  <c r="L19" i="2"/>
  <c r="M19" i="2"/>
  <c r="N19" i="2"/>
  <c r="I20" i="2"/>
  <c r="J20" i="2"/>
  <c r="K20" i="2"/>
  <c r="M23" i="1" s="1"/>
  <c r="L20" i="2"/>
  <c r="M20" i="2"/>
  <c r="N20" i="2"/>
  <c r="I21" i="2"/>
  <c r="J21" i="2"/>
  <c r="K21" i="2"/>
  <c r="M24" i="1" s="1"/>
  <c r="L21" i="2"/>
  <c r="M21" i="2"/>
  <c r="N21" i="2"/>
  <c r="I22" i="2"/>
  <c r="J22" i="2"/>
  <c r="K22" i="2"/>
  <c r="M25" i="1" s="1"/>
  <c r="L22" i="2"/>
  <c r="M22" i="2"/>
  <c r="N22" i="2"/>
  <c r="I23" i="2"/>
  <c r="J23" i="2"/>
  <c r="K23" i="2"/>
  <c r="M26" i="1" s="1"/>
  <c r="L23" i="2"/>
  <c r="M23" i="2"/>
  <c r="N23" i="2"/>
  <c r="I24" i="2"/>
  <c r="J24" i="2"/>
  <c r="K24" i="2"/>
  <c r="L24" i="2"/>
  <c r="M24" i="2"/>
  <c r="N24" i="2"/>
  <c r="I25" i="2"/>
  <c r="J25" i="2"/>
  <c r="K25" i="2"/>
  <c r="M28" i="1" s="1"/>
  <c r="L25" i="2"/>
  <c r="M25" i="2"/>
  <c r="N25" i="2"/>
  <c r="I26" i="2"/>
  <c r="J26" i="2"/>
  <c r="K26" i="2"/>
  <c r="M29" i="1" s="1"/>
  <c r="L26" i="2"/>
  <c r="M26" i="2"/>
  <c r="N26" i="2"/>
  <c r="I27" i="2"/>
  <c r="J27" i="2"/>
  <c r="K27" i="2"/>
  <c r="M30" i="1" s="1"/>
  <c r="L27" i="2"/>
  <c r="M27" i="2"/>
  <c r="N27" i="2"/>
  <c r="I28" i="2"/>
  <c r="J28" i="2"/>
  <c r="K28" i="2"/>
  <c r="M31" i="1" s="1"/>
  <c r="L28" i="2"/>
  <c r="M28" i="2"/>
  <c r="N28" i="2"/>
  <c r="I29" i="2"/>
  <c r="J29" i="2"/>
  <c r="K29" i="2"/>
  <c r="M32" i="1" s="1"/>
  <c r="L29" i="2"/>
  <c r="M29" i="2"/>
  <c r="N29" i="2"/>
  <c r="I30" i="2"/>
  <c r="J30" i="2"/>
  <c r="K30" i="2"/>
  <c r="M33" i="1" s="1"/>
  <c r="L30" i="2"/>
  <c r="M30" i="2"/>
  <c r="N30" i="2"/>
  <c r="I31" i="2"/>
  <c r="J31" i="2"/>
  <c r="K31" i="2"/>
  <c r="M34" i="1" s="1"/>
  <c r="L31" i="2"/>
  <c r="M31" i="2"/>
  <c r="N31" i="2"/>
  <c r="I32" i="2"/>
  <c r="J32" i="2"/>
  <c r="K32" i="2"/>
  <c r="M36" i="1" s="1"/>
  <c r="L32" i="2"/>
  <c r="M32" i="2"/>
  <c r="N32" i="2"/>
  <c r="I33" i="2"/>
  <c r="J33" i="2"/>
  <c r="K33" i="2"/>
  <c r="L33" i="2"/>
  <c r="M33" i="2"/>
  <c r="N33" i="2"/>
  <c r="I34" i="2"/>
  <c r="J34" i="2"/>
  <c r="K34" i="2"/>
  <c r="M38" i="1" s="1"/>
  <c r="L34" i="2"/>
  <c r="M34" i="2"/>
  <c r="N34" i="2"/>
  <c r="I35" i="2"/>
  <c r="J35" i="2"/>
  <c r="K35" i="2"/>
  <c r="M45" i="1" s="1"/>
  <c r="L35" i="2"/>
  <c r="M35" i="2"/>
  <c r="N35" i="2"/>
  <c r="I36" i="2"/>
  <c r="J36" i="2"/>
  <c r="K36" i="2"/>
  <c r="L36" i="2"/>
  <c r="M36" i="2"/>
  <c r="N36" i="2"/>
  <c r="I37" i="2"/>
  <c r="J37" i="2"/>
  <c r="K37" i="2"/>
  <c r="M54" i="1" s="1"/>
  <c r="L37" i="2"/>
  <c r="M37" i="2"/>
  <c r="N37" i="2"/>
  <c r="I38" i="2"/>
  <c r="J38" i="2"/>
  <c r="K38" i="2"/>
  <c r="M55" i="1" s="1"/>
  <c r="L38" i="2"/>
  <c r="M38" i="2"/>
  <c r="N38" i="2"/>
  <c r="I39" i="2"/>
  <c r="J39" i="2"/>
  <c r="K39" i="2"/>
  <c r="L39" i="2"/>
  <c r="M39" i="2"/>
  <c r="N39" i="2"/>
  <c r="I40" i="2"/>
  <c r="J40" i="2"/>
  <c r="K40" i="2"/>
  <c r="M57" i="1" s="1"/>
  <c r="L40" i="2"/>
  <c r="M40" i="2"/>
  <c r="N40" i="2"/>
  <c r="I41" i="2"/>
  <c r="J41" i="2"/>
  <c r="K41" i="2"/>
  <c r="M58" i="1" s="1"/>
  <c r="L41" i="2"/>
  <c r="M41" i="2"/>
  <c r="N41" i="2"/>
  <c r="I42" i="2"/>
  <c r="J42" i="2"/>
  <c r="K42" i="2"/>
  <c r="M59" i="1" s="1"/>
  <c r="L42" i="2"/>
  <c r="M42" i="2"/>
  <c r="N42" i="2"/>
  <c r="I43" i="2"/>
  <c r="J43" i="2"/>
  <c r="K43" i="2"/>
  <c r="M61" i="1" s="1"/>
  <c r="L43" i="2"/>
  <c r="M43" i="2"/>
  <c r="N43" i="2"/>
  <c r="I44" i="2"/>
  <c r="J44" i="2"/>
  <c r="K44" i="2"/>
  <c r="M62" i="1" s="1"/>
  <c r="L44" i="2"/>
  <c r="M44" i="2"/>
  <c r="N44" i="2"/>
  <c r="I45" i="2"/>
  <c r="J45" i="2"/>
  <c r="K45" i="2"/>
  <c r="M63" i="1" s="1"/>
  <c r="L45" i="2"/>
  <c r="M45" i="2"/>
  <c r="N45" i="2"/>
  <c r="I46" i="2"/>
  <c r="J46" i="2"/>
  <c r="K46" i="2"/>
  <c r="M64" i="1" s="1"/>
  <c r="L46" i="2"/>
  <c r="M46" i="2"/>
  <c r="N46" i="2"/>
  <c r="N3" i="2"/>
  <c r="M3" i="2"/>
  <c r="L3" i="2"/>
  <c r="K3" i="2"/>
  <c r="J3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0" i="1"/>
  <c r="M56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L37" i="1"/>
  <c r="K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O63" i="1"/>
  <c r="Q62" i="1"/>
  <c r="L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H37" i="1"/>
  <c r="G37" i="1"/>
  <c r="F37" i="1"/>
  <c r="E37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29" i="1" l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I37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37" i="1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17" i="1" l="1"/>
  <c r="R12" i="1"/>
  <c r="R29" i="1"/>
  <c r="R26" i="1"/>
  <c r="R20" i="1"/>
  <c r="R23" i="1"/>
  <c r="R37" i="1"/>
  <c r="R84" i="1"/>
  <c r="R18" i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<sst xmlns="http://schemas.openxmlformats.org/spreadsheetml/2006/main" count="222" uniqueCount="132">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</sst>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2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</cellStyleXfs>
  <cellXfs count="8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64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1" applyFont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0" fillId="0" borderId="0" xfId="1" applyFont="1"/>
    <xf numFmtId="43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164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164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vertical="center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164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64" fontId="11" fillId="6" borderId="0" xfId="1" applyFont="1" applyFill="1" applyAlignment="1">
      <alignment vertical="center"/>
    </xf>
    <xf numFmtId="4" fontId="0" fillId="0" borderId="0" xfId="0" applyNumberFormat="1"/>
    <xf numFmtId="164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164" fontId="13" fillId="6" borderId="0" xfId="1" applyFont="1" applyFill="1" applyAlignment="1">
      <alignment horizontal="left" vertical="center"/>
    </xf>
    <xf numFmtId="164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horizontal="center" vertical="center"/>
    </xf>
    <xf numFmtId="164" fontId="0" fillId="0" borderId="0" xfId="1" applyFont="1" applyFill="1"/>
    <xf numFmtId="164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164" fontId="18" fillId="0" borderId="0" xfId="1" applyFont="1" applyAlignment="1">
      <alignment horizontal="left" vertical="center"/>
    </xf>
    <xf numFmtId="164" fontId="18" fillId="0" borderId="0" xfId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" fillId="0" borderId="7" xfId="1" applyFont="1" applyFill="1" applyBorder="1" applyAlignment="1">
      <alignment horizontal="left" vertical="center"/>
    </xf>
    <xf numFmtId="164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164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indent="1"/>
    </xf>
    <xf numFmtId="49" fontId="17" fillId="0" borderId="0" xfId="0" applyNumberFormat="1" applyFont="1" applyAlignment="1">
      <alignment horizontal="left" indent="2"/>
    </xf>
    <xf numFmtId="49" fontId="17" fillId="0" borderId="0" xfId="0" applyNumberFormat="1" applyFont="1" applyAlignment="1">
      <alignment horizontal="left" indent="3"/>
    </xf>
    <xf numFmtId="164" fontId="17" fillId="0" borderId="0" xfId="1" applyFont="1" applyAlignment="1">
      <alignment horizontal="right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zoomScaleNormal="100" zoomScaleSheetLayoutView="70" workbookViewId="0">
      <selection activeCell="C107" sqref="C107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6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3:18" ht="21" customHeight="1">
      <c r="C4" s="78" t="s">
        <v>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3:18" ht="15.75">
      <c r="C5" s="80" t="s">
        <v>119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3:18" ht="15.75" customHeight="1">
      <c r="C6" s="82" t="s">
        <v>2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3:18" ht="15.75" customHeight="1">
      <c r="C7" s="83" t="s">
        <v>3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1084688136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0</v>
      </c>
      <c r="J10" s="26">
        <f>IFERROR(VLOOKUP(C10,'Datos Abierto'!$B$3:$O$46,7,FALSE),0)</f>
        <v>0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202575114.5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0</v>
      </c>
      <c r="J11" s="28">
        <f>IFERROR(VLOOKUP(C11,'Datos Abierto'!$B$3:$O$46,7,FALSE),0)</f>
        <v>0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158512607.19</v>
      </c>
    </row>
    <row r="12" spans="3:18" s="18" customFormat="1" ht="17.25" customHeight="1">
      <c r="C12" s="29" t="s">
        <v>22</v>
      </c>
      <c r="D12" s="30">
        <v>610201281</v>
      </c>
      <c r="E12" s="30">
        <v>582301281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0</v>
      </c>
      <c r="J12" s="31">
        <f>IFERROR(VLOOKUP(C12,'Datos Abierto'!$B$3:$O$46,7,FALSE),0)</f>
        <v>0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136329400.32999998</v>
      </c>
    </row>
    <row r="13" spans="3:18" s="18" customFormat="1" ht="17.25" customHeight="1">
      <c r="C13" s="29" t="s">
        <v>23</v>
      </c>
      <c r="D13" s="31">
        <v>56406568</v>
      </c>
      <c r="E13" s="31">
        <v>61800000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0</v>
      </c>
      <c r="J13" s="31">
        <f>IFERROR(VLOOKUP(C13,'Datos Abierto'!$B$3:$O$46,7,FALSE),0)</f>
        <v>0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1439349.4300000002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0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21364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0</v>
      </c>
      <c r="J16" s="31">
        <f>IFERROR(VLOOKUP(C16,'Datos Abierto'!$B$3:$O$46,7,FALSE),0)</f>
        <v>0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20722493.43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165103012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0</v>
      </c>
      <c r="J17" s="34">
        <f>IFERROR(VLOOKUP(C17,'Datos Abierto'!$B$3:$O$46,7,FALSE),0)</f>
        <v>0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36797703.769999996</v>
      </c>
    </row>
    <row r="18" spans="3:18" s="18" customFormat="1" ht="17.25" customHeight="1">
      <c r="C18" s="29" t="s">
        <v>28</v>
      </c>
      <c r="D18" s="32">
        <v>47100000</v>
      </c>
      <c r="E18" s="32">
        <v>43100000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0</v>
      </c>
      <c r="J18" s="31">
        <f>IFERROR(VLOOKUP(C18,'Datos Abierto'!$B$3:$O$46,7,FALSE),0)</f>
        <v>0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15678788.68</v>
      </c>
    </row>
    <row r="19" spans="3:18" s="18" customFormat="1" ht="17.25" customHeight="1">
      <c r="C19" s="29" t="s">
        <v>29</v>
      </c>
      <c r="D19" s="30">
        <v>5000000</v>
      </c>
      <c r="E19" s="30">
        <v>10000000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0</v>
      </c>
      <c r="J19" s="31">
        <f>IFERROR(VLOOKUP(C19,'Datos Abierto'!$B$3:$O$46,7,FALSE),0)</f>
        <v>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0</v>
      </c>
    </row>
    <row r="20" spans="3:18" s="18" customFormat="1" ht="17.25" customHeight="1">
      <c r="C20" s="29" t="s">
        <v>30</v>
      </c>
      <c r="D20" s="30">
        <v>700000</v>
      </c>
      <c r="E20" s="30">
        <v>3200000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0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1099912.3999999999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0</v>
      </c>
      <c r="J21" s="31">
        <f>IFERROR(VLOOKUP(C21,'Datos Abierto'!$B$3:$O$46,7,FALSE),0)</f>
        <v>0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331608.88</v>
      </c>
    </row>
    <row r="22" spans="3:18" s="18" customFormat="1" ht="17.25" customHeight="1">
      <c r="C22" s="29" t="s">
        <v>32</v>
      </c>
      <c r="D22" s="32">
        <v>3700000</v>
      </c>
      <c r="E22" s="32">
        <v>60402827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0</v>
      </c>
      <c r="J22" s="31">
        <f>IFERROR(VLOOKUP(C22,'Datos Abierto'!$B$3:$O$46,7,FALSE),0)</f>
        <v>0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12097867.050000001</v>
      </c>
    </row>
    <row r="23" spans="3:18" s="18" customFormat="1" ht="17.25" customHeight="1">
      <c r="C23" s="29" t="s">
        <v>33</v>
      </c>
      <c r="D23" s="32">
        <v>9300185</v>
      </c>
      <c r="E23" s="32">
        <v>9800185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0</v>
      </c>
      <c r="J23" s="31">
        <f>IFERROR(VLOOKUP(C23,'Datos Abierto'!$B$3:$O$46,7,FALSE),0)</f>
        <v>0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1067137.79</v>
      </c>
    </row>
    <row r="24" spans="3:18" s="18" customFormat="1" ht="18" customHeight="1">
      <c r="C24" s="29" t="s">
        <v>34</v>
      </c>
      <c r="D24" s="32">
        <v>34250000</v>
      </c>
      <c r="E24" s="32">
        <v>23750000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0</v>
      </c>
      <c r="J24" s="31">
        <f>IFERROR(VLOOKUP(C24,'Datos Abierto'!$B$3:$O$46,7,FALSE),0)</f>
        <v>0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6223636.25</v>
      </c>
    </row>
    <row r="25" spans="3:18" s="18" customFormat="1" ht="18" customHeight="1">
      <c r="C25" s="29" t="s">
        <v>35</v>
      </c>
      <c r="D25" s="30">
        <v>6600000</v>
      </c>
      <c r="E25" s="30">
        <v>9750000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0</v>
      </c>
      <c r="J25" s="31">
        <f>IFERROR(VLOOKUP(C25,'Datos Abierto'!$B$3:$O$46,7,FALSE),0)</f>
        <v>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298752.71999999997</v>
      </c>
    </row>
    <row r="26" spans="3:18" s="18" customFormat="1" ht="18" customHeight="1">
      <c r="C26" s="29" t="s">
        <v>36</v>
      </c>
      <c r="D26" s="30">
        <v>2600000</v>
      </c>
      <c r="E26" s="30">
        <v>2600000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0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42240000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0</v>
      </c>
      <c r="J27" s="34">
        <f>IFERROR(VLOOKUP(C27,'Datos Abierto'!$B$3:$O$46,7,FALSE),0)</f>
        <v>0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5816770.9900000002</v>
      </c>
    </row>
    <row r="28" spans="3:18" s="18" customFormat="1" ht="18" customHeight="1">
      <c r="C28" s="29" t="s">
        <v>38</v>
      </c>
      <c r="D28" s="30">
        <v>1800000</v>
      </c>
      <c r="E28" s="30">
        <v>2180000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0</v>
      </c>
      <c r="J28" s="31">
        <f>IFERROR(VLOOKUP(C28,'Datos Abierto'!$B$3:$O$46,7,FALSE),0)</f>
        <v>0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12986.49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1800000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0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0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0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0</v>
      </c>
    </row>
    <row r="33" spans="3:18" s="18" customFormat="1" ht="18" customHeight="1">
      <c r="C33" s="29" t="s">
        <v>43</v>
      </c>
      <c r="D33" s="30">
        <v>3200000</v>
      </c>
      <c r="E33" s="30">
        <v>3300000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176799.4</v>
      </c>
    </row>
    <row r="34" spans="3:18" s="18" customFormat="1" ht="18" customHeight="1">
      <c r="C34" s="29" t="s">
        <v>44</v>
      </c>
      <c r="D34" s="30">
        <v>21050000</v>
      </c>
      <c r="E34" s="30">
        <v>21050000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11210000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0</v>
      </c>
      <c r="J36" s="31">
        <f>IFERROR(VLOOKUP(C36,'Datos Abierto'!$B$3:$O$46,7,FALSE),0)</f>
        <v>0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459084.9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>SUM(E38:E45)</f>
        <v>2920000</v>
      </c>
      <c r="F37" s="34">
        <f>IFERROR(VLOOKUP(C37,'Datos Abierto'!$B$3:$O$46,3,FALSE),0)</f>
        <v>0</v>
      </c>
      <c r="G37" s="34">
        <f>IFERROR(VLOOKUP(C37,'Datos Abierto'!$B$3:$O$46,4,FALSE),0)</f>
        <v>282102.93</v>
      </c>
      <c r="H37" s="34">
        <f>IFERROR(VLOOKUP(C37,'Datos Abierto'!$B$3:$O$46,5,FALSE),0)</f>
        <v>25000</v>
      </c>
      <c r="I37" s="34">
        <f>IFERROR(VLOOKUP(C37,'Datos Abierto'!$B$3:$O$46,6,FALSE),0)</f>
        <v>0</v>
      </c>
      <c r="J37" s="34">
        <f>IFERROR(VLOOKUP(C37,'Datos Abierto'!$B$3:$O$46,7,FALSE),0)</f>
        <v>0</v>
      </c>
      <c r="K37" s="34">
        <f>IFERROR(VLOOKUP(C37,'Datos Abierto'!$B$3:$O$46,8,FALSE),0)</f>
        <v>0</v>
      </c>
      <c r="L37" s="34">
        <f>IFERROR(VLOOKUP(C37,'Datos Abierto'!$B$3:$O$46,9,FALSE),0)</f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307102.93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0</v>
      </c>
      <c r="J38" s="31">
        <f>IFERROR(VLOOKUP(C38,'Datos Abierto'!$B$3:$O$46,7,FALSE),0)</f>
        <v>0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307102.93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4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4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4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4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4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4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4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4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4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4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4"/>
        <v>0</v>
      </c>
    </row>
    <row r="53" spans="3:18" s="19" customFormat="1" ht="18" customHeight="1">
      <c r="C53" s="33" t="s">
        <v>63</v>
      </c>
      <c r="D53" s="34">
        <f t="shared" ref="D53:E53" si="5">SUM(D54:D62)</f>
        <v>28226259</v>
      </c>
      <c r="E53" s="34">
        <f t="shared" si="5"/>
        <v>44400000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0</v>
      </c>
      <c r="J53" s="34">
        <f>IFERROR(VLOOKUP(C53,'Datos Abierto'!$B$3:$O$46,7,FALSE),0)</f>
        <v>0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4"/>
        <v>464439.2</v>
      </c>
    </row>
    <row r="54" spans="3:18" s="18" customFormat="1" ht="18" customHeight="1">
      <c r="C54" s="29" t="s">
        <v>64</v>
      </c>
      <c r="D54" s="32">
        <v>13326259</v>
      </c>
      <c r="E54" s="32">
        <v>28000000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0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4"/>
        <v>364800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4"/>
        <v>0</v>
      </c>
    </row>
    <row r="56" spans="3:18" s="18" customFormat="1" ht="18" customHeight="1">
      <c r="C56" s="29" t="s">
        <v>66</v>
      </c>
      <c r="D56" s="30">
        <v>100000</v>
      </c>
      <c r="E56" s="30">
        <v>100000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4"/>
        <v>8614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4"/>
        <v>0</v>
      </c>
    </row>
    <row r="58" spans="3:18" s="18" customFormat="1" ht="18" customHeight="1">
      <c r="C58" s="29" t="s">
        <v>68</v>
      </c>
      <c r="D58" s="30">
        <v>5000000</v>
      </c>
      <c r="E58" s="30">
        <v>3600000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0</v>
      </c>
      <c r="J58" s="31">
        <f>IFERROR(VLOOKUP(C58,'Datos Abierto'!$B$3:$O$46,7,FALSE),0)</f>
        <v>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4"/>
        <v>91025.2</v>
      </c>
    </row>
    <row r="59" spans="3:18" s="18" customFormat="1" ht="18" customHeight="1">
      <c r="C59" s="29" t="s">
        <v>69</v>
      </c>
      <c r="D59" s="30">
        <v>1000000</v>
      </c>
      <c r="E59" s="30">
        <v>2200000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0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4"/>
        <v>0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4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4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4"/>
        <v>0</v>
      </c>
    </row>
    <row r="63" spans="3:18" s="63" customFormat="1" ht="18" customHeight="1">
      <c r="C63" s="59" t="s">
        <v>73</v>
      </c>
      <c r="D63" s="60">
        <f>+D64</f>
        <v>169000000</v>
      </c>
      <c r="E63" s="60">
        <f>+E64</f>
        <v>101000000</v>
      </c>
      <c r="F63" s="31">
        <f>IFERROR(VLOOKUP(#REF!,'Datos Abierto'!$B$3:$O$46,10,FALSE),0)</f>
        <v>0</v>
      </c>
      <c r="G63" s="31">
        <f>IFERROR(VLOOKUP(#REF!,'Datos Abierto'!$B$3:$O$46,10,FALSE),0)</f>
        <v>0</v>
      </c>
      <c r="H63" s="31">
        <f>IFERROR(VLOOKUP(#REF!,'Datos Abierto'!$B$3:$O$46,10,FALSE),0)</f>
        <v>0</v>
      </c>
      <c r="I63" s="31">
        <f>IFERROR(VLOOKUP(#REF!,'Datos Abierto'!$B$3:$O$46,10,FALSE),0)</f>
        <v>0</v>
      </c>
      <c r="J63" s="31">
        <f>IFERROR(VLOOKUP(#REF!,'Datos Abierto'!$B$3:$O$46,10,FALSE),0)</f>
        <v>0</v>
      </c>
      <c r="K63" s="31">
        <f>IFERROR(VLOOKUP(A63,'Datos Abierto'!$B$3:$O$46,10,FALSE),0)</f>
        <v>0</v>
      </c>
      <c r="L63" s="31">
        <f>IFERROR(VLOOKUP(B63,'Datos Abierto'!$B$3:$O$46,10,FALSE),0)</f>
        <v>0</v>
      </c>
      <c r="M63" s="61">
        <f>IFERROR(VLOOKUP(C63,'Datos Abierto'!$B$3:$O$46,10,FALSE),0)</f>
        <v>0</v>
      </c>
      <c r="N63" s="61">
        <f>+SUMIFS('Datos Abierto'!$K$3:$K$44,'Datos Abierto'!$B$3:$B$44,D63)</f>
        <v>0</v>
      </c>
      <c r="O63" s="61">
        <f>+SUMIFS('Datos Abierto'!$K$3:$K$44,'Datos Abierto'!$B$3:$B$44,E63)</f>
        <v>0</v>
      </c>
      <c r="P63" s="61">
        <f>+SUMIFS('Datos Abierto'!$N$3:$N$44,'Datos Abierto'!$B$3:$B$44,C63)</f>
        <v>0</v>
      </c>
      <c r="Q63" s="61">
        <f>+SUMIFS('Datos Abierto'!$O$3:$O$46,'Datos Abierto'!$B$3:$B$46,C63)</f>
        <v>0</v>
      </c>
      <c r="R63" s="62">
        <f t="shared" si="4"/>
        <v>0</v>
      </c>
    </row>
    <row r="64" spans="3:18" s="18" customFormat="1" ht="18" customHeight="1">
      <c r="C64" s="29" t="s">
        <v>74</v>
      </c>
      <c r="D64" s="30">
        <v>169000000</v>
      </c>
      <c r="E64" s="30">
        <v>101000000</v>
      </c>
      <c r="F64" s="31">
        <f>IFERROR(VLOOKUP(#REF!,'Datos Abierto'!$B$3:$O$46,10,FALSE),0)</f>
        <v>0</v>
      </c>
      <c r="G64" s="31">
        <f>IFERROR(VLOOKUP(#REF!,'Datos Abierto'!$B$3:$O$46,10,FALSE),0)</f>
        <v>0</v>
      </c>
      <c r="H64" s="31">
        <f>IFERROR(VLOOKUP(#REF!,'Datos Abierto'!$B$3:$O$46,10,FALSE),0)</f>
        <v>0</v>
      </c>
      <c r="I64" s="31">
        <f>IFERROR(VLOOKUP(#REF!,'Datos Abierto'!$B$3:$O$46,10,FALSE),0)</f>
        <v>0</v>
      </c>
      <c r="J64" s="31">
        <f>IFERROR(VLOOKUP(#REF!,'Datos Abierto'!$B$3:$O$46,10,FALSE),0)</f>
        <v>0</v>
      </c>
      <c r="K64" s="31">
        <f>IFERROR(VLOOKUP(A64,'Datos Abierto'!$B$3:$O$46,10,FALSE),0)</f>
        <v>0</v>
      </c>
      <c r="L64" s="31">
        <f>IFERROR(VLOOKUP(B64,'Datos Abierto'!$B$3:$O$46,10,FALSE),0)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4"/>
        <v>0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IFERROR(VLOOKUP(#REF!,'Datos Abierto'!$B$3:$O$46,10,FALSE),0)</f>
        <v>0</v>
      </c>
      <c r="G65" s="31">
        <f>IFERROR(VLOOKUP(#REF!,'Datos Abierto'!$B$3:$O$46,10,FALSE),0)</f>
        <v>0</v>
      </c>
      <c r="H65" s="31">
        <f>IFERROR(VLOOKUP(#REF!,'Datos Abierto'!$B$3:$O$46,10,FALSE),0)</f>
        <v>0</v>
      </c>
      <c r="I65" s="31">
        <f>IFERROR(VLOOKUP(#REF!,'Datos Abierto'!$B$3:$O$46,10,FALSE),0)</f>
        <v>0</v>
      </c>
      <c r="J65" s="31">
        <f>IFERROR(VLOOKUP(#REF!,'Datos Abierto'!$B$3:$O$46,10,FALSE),0)</f>
        <v>0</v>
      </c>
      <c r="K65" s="31">
        <f>IFERROR(VLOOKUP(A65,'Datos Abierto'!$B$3:$O$46,10,FALSE),0)</f>
        <v>0</v>
      </c>
      <c r="L65" s="31">
        <f>IFERROR(VLOOKUP(B65,'Datos Abierto'!$B$3:$O$46,10,FALSE),0)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4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IFERROR(VLOOKUP(#REF!,'Datos Abierto'!$B$3:$O$46,10,FALSE),0)</f>
        <v>0</v>
      </c>
      <c r="G66" s="31">
        <f>IFERROR(VLOOKUP(#REF!,'Datos Abierto'!$B$3:$O$46,10,FALSE),0)</f>
        <v>0</v>
      </c>
      <c r="H66" s="31">
        <f>IFERROR(VLOOKUP(#REF!,'Datos Abierto'!$B$3:$O$46,10,FALSE),0)</f>
        <v>0</v>
      </c>
      <c r="I66" s="31">
        <f>IFERROR(VLOOKUP(#REF!,'Datos Abierto'!$B$3:$O$46,10,FALSE),0)</f>
        <v>0</v>
      </c>
      <c r="J66" s="31">
        <f>IFERROR(VLOOKUP(#REF!,'Datos Abierto'!$B$3:$O$46,10,FALSE),0)</f>
        <v>0</v>
      </c>
      <c r="K66" s="31">
        <f>IFERROR(VLOOKUP(A66,'Datos Abierto'!$B$3:$O$46,10,FALSE),0)</f>
        <v>0</v>
      </c>
      <c r="L66" s="31">
        <f>IFERROR(VLOOKUP(B66,'Datos Abierto'!$B$3:$O$46,10,FALSE),0)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4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IFERROR(VLOOKUP(#REF!,'Datos Abierto'!$B$3:$O$46,10,FALSE),0)</f>
        <v>0</v>
      </c>
      <c r="G67" s="31">
        <f>IFERROR(VLOOKUP(#REF!,'Datos Abierto'!$B$3:$O$46,10,FALSE),0)</f>
        <v>0</v>
      </c>
      <c r="H67" s="31">
        <f>IFERROR(VLOOKUP(#REF!,'Datos Abierto'!$B$3:$O$46,10,FALSE),0)</f>
        <v>0</v>
      </c>
      <c r="I67" s="31">
        <f>IFERROR(VLOOKUP(#REF!,'Datos Abierto'!$B$3:$O$46,10,FALSE),0)</f>
        <v>0</v>
      </c>
      <c r="J67" s="31">
        <f>IFERROR(VLOOKUP(#REF!,'Datos Abierto'!$B$3:$O$46,10,FALSE),0)</f>
        <v>0</v>
      </c>
      <c r="K67" s="31">
        <f>IFERROR(VLOOKUP(A67,'Datos Abierto'!$B$3:$O$46,10,FALSE),0)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4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IFERROR(VLOOKUP(#REF!,'Datos Abierto'!$B$3:$O$46,10,FALSE),0)</f>
        <v>0</v>
      </c>
      <c r="G68" s="31">
        <f>IFERROR(VLOOKUP(#REF!,'Datos Abierto'!$B$3:$O$46,10,FALSE),0)</f>
        <v>0</v>
      </c>
      <c r="H68" s="31">
        <f>IFERROR(VLOOKUP(#REF!,'Datos Abierto'!$B$3:$O$46,10,FALSE),0)</f>
        <v>0</v>
      </c>
      <c r="I68" s="31">
        <f>IFERROR(VLOOKUP(#REF!,'Datos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4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IFERROR(VLOOKUP(#REF!,'Datos Abierto'!$B$3:$O$46,10,FALSE),0)</f>
        <v>0</v>
      </c>
      <c r="G69" s="31">
        <f>IFERROR(VLOOKUP(#REF!,'Datos Abierto'!$B$3:$O$46,10,FALSE),0)</f>
        <v>0</v>
      </c>
      <c r="H69" s="31">
        <f>IFERROR(VLOOKUP(#REF!,'Datos Abierto'!$B$3:$O$46,10,FALSE),0)</f>
        <v>0</v>
      </c>
      <c r="I69" s="31">
        <f>IFERROR(VLOOKUP(#REF!,'Datos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4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IFERROR(VLOOKUP(#REF!,'Datos Abierto'!$B$3:$O$46,10,FALSE),0)</f>
        <v>0</v>
      </c>
      <c r="G70" s="31">
        <f>IFERROR(VLOOKUP(#REF!,'Datos Abierto'!$B$3:$O$46,10,FALSE),0)</f>
        <v>0</v>
      </c>
      <c r="H70" s="31">
        <f>IFERROR(VLOOKUP(#REF!,'Datos Abierto'!$B$3:$O$46,10,FALSE),0)</f>
        <v>0</v>
      </c>
      <c r="I70" s="31">
        <f>IFERROR(VLOOKUP(#REF!,'Datos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4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IFERROR(VLOOKUP(#REF!,'Datos Abierto'!$B$3:$O$46,10,FALSE),0)</f>
        <v>0</v>
      </c>
      <c r="G71" s="31">
        <f>IFERROR(VLOOKUP(#REF!,'Datos Abierto'!$B$3:$O$46,10,FALSE),0)</f>
        <v>0</v>
      </c>
      <c r="H71" s="31">
        <f>IFERROR(VLOOKUP(#REF!,'Datos Abierto'!$B$3:$O$46,10,FALSE),0)</f>
        <v>0</v>
      </c>
      <c r="I71" s="31">
        <f>IFERROR(VLOOKUP(#REF!,'Datos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4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IFERROR(VLOOKUP(#REF!,'Datos Abierto'!$B$3:$O$46,10,FALSE),0)</f>
        <v>0</v>
      </c>
      <c r="G72" s="31">
        <f>IFERROR(VLOOKUP(#REF!,'Datos Abierto'!$B$3:$O$46,10,FALSE),0)</f>
        <v>0</v>
      </c>
      <c r="H72" s="31">
        <f>IFERROR(VLOOKUP(#REF!,'Datos Abierto'!$B$3:$O$46,10,FALSE),0)</f>
        <v>0</v>
      </c>
      <c r="I72" s="31">
        <f>IFERROR(VLOOKUP(#REF!,'Datos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4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IFERROR(VLOOKUP(#REF!,'Datos Abierto'!$B$3:$O$46,10,FALSE),0)</f>
        <v>0</v>
      </c>
      <c r="G73" s="31">
        <f>IFERROR(VLOOKUP(#REF!,'Datos Abierto'!$B$3:$O$46,10,FALSE),0)</f>
        <v>0</v>
      </c>
      <c r="H73" s="31">
        <f>IFERROR(VLOOKUP(#REF!,'Datos Abierto'!$B$3:$O$46,10,FALSE),0)</f>
        <v>0</v>
      </c>
      <c r="I73" s="31">
        <f>IFERROR(VLOOKUP(#REF!,'Datos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4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IFERROR(VLOOKUP(#REF!,'Datos Abierto'!$B$3:$O$46,10,FALSE),0)</f>
        <v>0</v>
      </c>
      <c r="G74" s="31">
        <f>IFERROR(VLOOKUP(#REF!,'Datos Abierto'!$B$3:$O$46,10,FALSE),0)</f>
        <v>0</v>
      </c>
      <c r="H74" s="31">
        <f>IFERROR(VLOOKUP(#REF!,'Datos Abierto'!$B$3:$O$46,10,FALSE),0)</f>
        <v>0</v>
      </c>
      <c r="I74" s="31">
        <f>IFERROR(VLOOKUP(#REF!,'Datos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6">SUM(F74:Q74)</f>
        <v>0</v>
      </c>
    </row>
    <row r="75" spans="3:18" s="18" customFormat="1" ht="18" customHeight="1">
      <c r="C75" s="66" t="s">
        <v>85</v>
      </c>
      <c r="D75" s="64">
        <v>0</v>
      </c>
      <c r="E75" s="64">
        <v>0</v>
      </c>
      <c r="F75" s="65">
        <f>IFERROR(VLOOKUP(#REF!,'Datos Abierto'!$B$3:$O$46,10,FALSE),0)</f>
        <v>0</v>
      </c>
      <c r="G75" s="65">
        <f>IFERROR(VLOOKUP(#REF!,'Datos Abierto'!$B$3:$O$46,10,FALSE),0)</f>
        <v>0</v>
      </c>
      <c r="H75" s="65">
        <f>IFERROR(VLOOKUP(#REF!,'Datos Abierto'!$B$3:$O$46,10,FALSE),0)</f>
        <v>0</v>
      </c>
      <c r="I75" s="65">
        <f>IFERROR(VLOOKUP(#REF!,'Datos Abierto'!$B$3:$O$46,10,FALSE),0)</f>
        <v>0</v>
      </c>
      <c r="J75" s="65">
        <f>IFERROR(VLOOKUP(#REF!,'Datos Abierto'!$B$3:$O$46,10,FALSE),0)</f>
        <v>0</v>
      </c>
      <c r="K75" s="65">
        <f>IFERROR(VLOOKUP(A75,'Datos Abierto'!$B$3:$O$46,10,FALSE),0)</f>
        <v>0</v>
      </c>
      <c r="L75" s="65">
        <f>IFERROR(VLOOKUP(B75,'Datos Abierto'!$B$3:$O$46,10,FALSE),0)</f>
        <v>0</v>
      </c>
      <c r="M75" s="65">
        <f>IFERROR(VLOOKUP(C75,'Datos Abierto'!$B$3:$O$46,10,FALSE),0)</f>
        <v>0</v>
      </c>
      <c r="N75" s="65">
        <f>IFERROR(VLOOKUP(D75,'Datos Abierto'!$B$3:$O$46,10,FALSE),0)</f>
        <v>0</v>
      </c>
      <c r="O75" s="65">
        <f>IFERROR(VLOOKUP(E75,'Datos Abierto'!$B$3:$O$46,10,FALSE),0)</f>
        <v>0</v>
      </c>
      <c r="P75" s="65">
        <f>IFERROR(VLOOKUP(F75,'Datos Abierto'!$B$3:$O$46,10,FALSE),0)</f>
        <v>0</v>
      </c>
      <c r="Q75" s="65">
        <f>IFERROR(VLOOKUP(G75,'Datos Abierto'!$B$3:$O$46,10,FALSE),0)</f>
        <v>0</v>
      </c>
      <c r="R75" s="67">
        <f t="shared" si="6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42">
        <f>IFERROR(VLOOKUP(D76,'Datos Abierto'!$B$3:$O$46,3,FALSE),0)</f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6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42">
        <f>IFERROR(VLOOKUP(D77,'Datos Abierto'!$B$3:$O$46,3,FALSE),0)</f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6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42">
        <f>IFERROR(VLOOKUP(D78,'Datos Abierto'!$B$3:$O$46,3,FALSE),0)</f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6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42">
        <f>IFERROR(VLOOKUP(D79,'Datos Abierto'!$B$3:$O$46,3,FALSE),0)</f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6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42">
        <f>IFERROR(VLOOKUP(D80,'Datos Abierto'!$B$3:$O$46,3,FALSE),0)</f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6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IFERROR(VLOOKUP(D81,'Datos Abierto'!$B$3:$O$46,3,FALSE),0)</f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6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IFERROR(VLOOKUP(D82,'Datos Abierto'!$B$3:$O$46,3,FALSE),0)</f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6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IFERROR(VLOOKUP(D83,'Datos Abierto'!$B$3:$O$46,3,FALSE),0)</f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6"/>
        <v>0</v>
      </c>
    </row>
    <row r="84" spans="3:18" s="18" customFormat="1" ht="21" customHeight="1">
      <c r="C84" s="43" t="s">
        <v>94</v>
      </c>
      <c r="D84" s="44">
        <f t="shared" ref="D84:I84" si="7">+D10</f>
        <v>1084688136</v>
      </c>
      <c r="E84" s="44">
        <f>+E10</f>
        <v>1084688136</v>
      </c>
      <c r="F84" s="44">
        <f>+F10</f>
        <v>36584165.75</v>
      </c>
      <c r="G84" s="44">
        <f>+G10</f>
        <v>98834162</v>
      </c>
      <c r="H84" s="44">
        <f t="shared" si="7"/>
        <v>67156786.75</v>
      </c>
      <c r="I84" s="44">
        <f t="shared" si="7"/>
        <v>0</v>
      </c>
      <c r="J84" s="44">
        <f t="shared" ref="J84:R84" si="8">+J10</f>
        <v>0</v>
      </c>
      <c r="K84" s="44">
        <f t="shared" si="8"/>
        <v>0</v>
      </c>
      <c r="L84" s="44">
        <f t="shared" si="8"/>
        <v>0</v>
      </c>
      <c r="M84" s="44">
        <f t="shared" si="8"/>
        <v>0</v>
      </c>
      <c r="N84" s="44">
        <f t="shared" si="8"/>
        <v>0</v>
      </c>
      <c r="O84" s="44">
        <f t="shared" ref="O84:P84" si="9">+O10</f>
        <v>0</v>
      </c>
      <c r="P84" s="44">
        <f t="shared" si="9"/>
        <v>0</v>
      </c>
      <c r="Q84" s="44">
        <f t="shared" si="8"/>
        <v>0</v>
      </c>
      <c r="R84" s="56">
        <f t="shared" si="8"/>
        <v>202575114.5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5" t="s">
        <v>102</v>
      </c>
      <c r="D97" s="75"/>
      <c r="E97" s="75"/>
      <c r="F97" s="75"/>
      <c r="G97" s="75"/>
    </row>
    <row r="98" spans="3:7">
      <c r="C98" s="75" t="s">
        <v>103</v>
      </c>
      <c r="D98" s="75"/>
      <c r="E98" s="75"/>
      <c r="F98" s="75"/>
      <c r="G98" s="75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F7" sqref="F7:F46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8" t="s">
        <v>120</v>
      </c>
      <c r="E1" s="68" t="s">
        <v>121</v>
      </c>
      <c r="F1" s="69" t="s">
        <v>122</v>
      </c>
      <c r="G1" s="69" t="s">
        <v>123</v>
      </c>
      <c r="H1" s="69" t="s">
        <v>124</v>
      </c>
      <c r="I1" s="69" t="s">
        <v>125</v>
      </c>
      <c r="J1" s="69" t="s">
        <v>126</v>
      </c>
      <c r="K1" s="69" t="s">
        <v>127</v>
      </c>
      <c r="L1" s="69" t="s">
        <v>128</v>
      </c>
      <c r="M1" s="69" t="s">
        <v>129</v>
      </c>
      <c r="N1" s="69" t="s">
        <v>130</v>
      </c>
      <c r="O1" s="69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202575114.5</v>
      </c>
      <c r="D3" s="13">
        <v>36584165.75</v>
      </c>
      <c r="E3" s="13">
        <v>98834162</v>
      </c>
      <c r="F3" s="13">
        <v>67156786.75</v>
      </c>
      <c r="G3" s="13">
        <f>IFERROR(VLOOKUP(B3,Plantilla!$A$2:D33,2,FALSE),0)</f>
        <v>0</v>
      </c>
      <c r="H3" s="13">
        <f>IFERROR(VLOOKUP(B3,Plantilla!$A$2:E33,2,FALSE),0)</f>
        <v>0</v>
      </c>
      <c r="I3" s="13">
        <f>+IFERROR(VLOOKUP(B3,Plantilla!$A$2:E33,2,FALSE),0)</f>
        <v>0</v>
      </c>
      <c r="J3" s="13">
        <f>+IFERROR(VLOOKUP(B3,Plantilla!$A$2:E33,2,FALSE),0)</f>
        <v>0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202575114.5</v>
      </c>
      <c r="D4" s="13">
        <v>36584165.75</v>
      </c>
      <c r="E4" s="13">
        <v>98834162</v>
      </c>
      <c r="F4" s="13">
        <v>67156786.75</v>
      </c>
      <c r="G4" s="13">
        <f>IFERROR(VLOOKUP(B4,Plantilla!$A$2:D34,2,FALSE),0)</f>
        <v>0</v>
      </c>
      <c r="H4" s="13">
        <f>IFERROR(VLOOKUP(B4,Plantilla!$A$2:E34,2,FALSE),0)</f>
        <v>0</v>
      </c>
      <c r="I4" s="13">
        <f>+IFERROR(VLOOKUP(B4,Plantilla!$A$2:E34,2,FALSE),0)</f>
        <v>0</v>
      </c>
      <c r="J4" s="13">
        <f>+IFERROR(VLOOKUP(B4,Plantilla!$A$2:E34,2,FALSE),0)</f>
        <v>0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202575114.5</v>
      </c>
      <c r="D5" s="13">
        <v>36584165.75</v>
      </c>
      <c r="E5" s="13">
        <v>98834162</v>
      </c>
      <c r="F5" s="13">
        <v>67156786.75</v>
      </c>
      <c r="G5" s="13">
        <f>IFERROR(VLOOKUP(B5,Plantilla!$A$2:D35,2,FALSE),0)</f>
        <v>0</v>
      </c>
      <c r="H5" s="13">
        <f>IFERROR(VLOOKUP(B5,Plantilla!$A$2:E35,2,FALSE),0)</f>
        <v>0</v>
      </c>
      <c r="I5" s="13">
        <f>+IFERROR(VLOOKUP(B5,Plantilla!$A$2:E35,2,FALSE),0)</f>
        <v>0</v>
      </c>
      <c r="J5" s="13">
        <f>+IFERROR(VLOOKUP(B5,Plantilla!$A$2:E35,2,FALSE),0)</f>
        <v>0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202575114.5</v>
      </c>
      <c r="D6" s="13">
        <v>36584165.75</v>
      </c>
      <c r="E6" s="13">
        <v>98834162</v>
      </c>
      <c r="F6" s="13">
        <v>67156786.75</v>
      </c>
      <c r="G6" s="13">
        <f>IFERROR(VLOOKUP(B6,Plantilla!$A$2:D36,2,FALSE),0)</f>
        <v>0</v>
      </c>
      <c r="H6" s="13">
        <f>IFERROR(VLOOKUP(B6,Plantilla!$A$2:E36,2,FALSE),0)</f>
        <v>0</v>
      </c>
      <c r="I6" s="13">
        <f>+IFERROR(VLOOKUP(B6,Plantilla!$A$2:E36,2,FALSE),0)</f>
        <v>0</v>
      </c>
      <c r="J6" s="13">
        <f>+IFERROR(VLOOKUP(B6,Plantilla!$A$2:E36,2,FALSE),0)</f>
        <v>0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202575114.5</v>
      </c>
      <c r="D7" s="13">
        <v>36584165.75</v>
      </c>
      <c r="E7" s="13">
        <v>98834162</v>
      </c>
      <c r="F7" s="13">
        <v>67156786.75</v>
      </c>
      <c r="G7" s="13">
        <f>IFERROR(VLOOKUP(B7,Plantilla!$A$2:D37,2,FALSE),0)</f>
        <v>0</v>
      </c>
      <c r="H7" s="13">
        <f>IFERROR(VLOOKUP(B7,Plantilla!$A$2:E37,2,FALSE),0)</f>
        <v>0</v>
      </c>
      <c r="I7" s="13">
        <f>+IFERROR(VLOOKUP(B7,Plantilla!$A$2:E37,2,FALSE),0)</f>
        <v>0</v>
      </c>
      <c r="J7" s="13">
        <f>+IFERROR(VLOOKUP(B7,Plantilla!$A$2:E37,2,FALSE),0)</f>
        <v>0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158512607.19</v>
      </c>
      <c r="D8" s="13">
        <v>31967889.789999999</v>
      </c>
      <c r="E8" s="13">
        <v>78329862.670000002</v>
      </c>
      <c r="F8" s="13">
        <v>48214854.729999997</v>
      </c>
      <c r="G8" s="13">
        <f>IFERROR(VLOOKUP(B8,Plantilla!$A$2:D38,2,FALSE),0)</f>
        <v>0</v>
      </c>
      <c r="H8" s="13">
        <f>IFERROR(VLOOKUP(B8,Plantilla!$A$2:E38,2,FALSE),0)</f>
        <v>0</v>
      </c>
      <c r="I8" s="13">
        <f>+IFERROR(VLOOKUP(B8,Plantilla!$A$2:E38,2,FALSE),0)</f>
        <v>0</v>
      </c>
      <c r="J8" s="13">
        <f>+IFERROR(VLOOKUP(B8,Plantilla!$A$2:E38,2,FALSE),0)</f>
        <v>0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136329400.32999998</v>
      </c>
      <c r="D9" s="13">
        <v>27546133.260000002</v>
      </c>
      <c r="E9" s="13">
        <v>67582563.519999996</v>
      </c>
      <c r="F9" s="13">
        <v>41200703.549999997</v>
      </c>
      <c r="G9" s="13">
        <f>IFERROR(VLOOKUP(B9,Plantilla!$A$2:D39,2,FALSE),0)</f>
        <v>0</v>
      </c>
      <c r="H9" s="13">
        <f>IFERROR(VLOOKUP(B9,Plantilla!$A$2:E39,2,FALSE),0)</f>
        <v>0</v>
      </c>
      <c r="I9" s="13">
        <f>+IFERROR(VLOOKUP(B9,Plantilla!$A$2:E39,2,FALSE),0)</f>
        <v>0</v>
      </c>
      <c r="J9" s="13">
        <f>+IFERROR(VLOOKUP(B9,Plantilla!$A$2:E39,2,FALSE),0)</f>
        <v>0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1439349.4300000002</v>
      </c>
      <c r="D10" s="13">
        <v>225000</v>
      </c>
      <c r="E10" s="13">
        <v>450000</v>
      </c>
      <c r="F10" s="13">
        <v>764349.43</v>
      </c>
      <c r="G10" s="13">
        <f>IFERROR(VLOOKUP(B10,Plantilla!$A$2:D40,2,FALSE),0)</f>
        <v>0</v>
      </c>
      <c r="H10" s="13">
        <f>IFERROR(VLOOKUP(B10,Plantilla!$A$2:E40,2,FALSE),0)</f>
        <v>0</v>
      </c>
      <c r="I10" s="13">
        <f>+IFERROR(VLOOKUP(B10,Plantilla!$A$2:E40,2,FALSE),0)</f>
        <v>0</v>
      </c>
      <c r="J10" s="13">
        <f>+IFERROR(VLOOKUP(B10,Plantilla!$A$2:E40,2,FALSE),0)</f>
        <v>0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21364</v>
      </c>
      <c r="D11" s="13">
        <v>0</v>
      </c>
      <c r="E11" s="13">
        <v>0</v>
      </c>
      <c r="F11" s="13">
        <v>21364</v>
      </c>
      <c r="G11" s="13">
        <f>IFERROR(VLOOKUP(B11,Plantilla!$A$2:D41,2,FALSE),0)</f>
        <v>0</v>
      </c>
      <c r="H11" s="13">
        <f>IFERROR(VLOOKUP(B11,Plantilla!$A$2:E41,2,FALSE),0)</f>
        <v>0</v>
      </c>
      <c r="I11" s="13">
        <f>+IFERROR(VLOOKUP(B11,Plantilla!$A$2:E41,2,FALSE),0)</f>
        <v>0</v>
      </c>
      <c r="J11" s="13">
        <f>+IFERROR(VLOOKUP(B11,Plantilla!$A$2:E41,2,FALSE),0)</f>
        <v>0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f>IFERROR(VLOOKUP(B12,Plantilla!$A$2:D42,2,FALSE),0)</f>
        <v>0</v>
      </c>
      <c r="H12" s="13">
        <f>IFERROR(VLOOKUP(B12,Plantilla!$A$2:E42,2,FALSE),0)</f>
        <v>0</v>
      </c>
      <c r="I12" s="13">
        <f>+IFERROR(VLOOKUP(B12,Plantilla!$A$2:E42,2,FALSE),0)</f>
        <v>0</v>
      </c>
      <c r="J12" s="13">
        <f>+IFERROR(VLOOKUP(B12,Plantilla!$A$2:E42,2,FALSE),0)</f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20722493.43</v>
      </c>
      <c r="D13" s="13">
        <v>4196756.53</v>
      </c>
      <c r="E13" s="13">
        <v>10297299.15</v>
      </c>
      <c r="F13" s="13">
        <v>6228437.75</v>
      </c>
      <c r="G13" s="13">
        <f>IFERROR(VLOOKUP(B13,Plantilla!$A$2:D43,2,FALSE),0)</f>
        <v>0</v>
      </c>
      <c r="H13" s="13">
        <f>IFERROR(VLOOKUP(B13,Plantilla!$A$2:E43,2,FALSE),0)</f>
        <v>0</v>
      </c>
      <c r="I13" s="13">
        <f>+IFERROR(VLOOKUP(B13,Plantilla!$A$2:E43,2,FALSE),0)</f>
        <v>0</v>
      </c>
      <c r="J13" s="13">
        <f>+IFERROR(VLOOKUP(B13,Plantilla!$A$2:E43,2,FALSE),0)</f>
        <v>0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36797703.769999996</v>
      </c>
      <c r="D14" s="13">
        <v>4616275.96</v>
      </c>
      <c r="E14" s="13">
        <v>18079295.789999999</v>
      </c>
      <c r="F14" s="13">
        <v>14102132.02</v>
      </c>
      <c r="G14" s="13">
        <f>IFERROR(VLOOKUP(B14,Plantilla!$A$2:D44,2,FALSE),0)</f>
        <v>0</v>
      </c>
      <c r="H14" s="13">
        <f>IFERROR(VLOOKUP(B14,Plantilla!$A$2:E44,2,FALSE),0)</f>
        <v>0</v>
      </c>
      <c r="I14" s="13">
        <f>+IFERROR(VLOOKUP(B14,Plantilla!$A$2:E44,2,FALSE),0)</f>
        <v>0</v>
      </c>
      <c r="J14" s="13">
        <f>+IFERROR(VLOOKUP(B14,Plantilla!$A$2:E44,2,FALSE),0)</f>
        <v>0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15678788.68</v>
      </c>
      <c r="D15" s="13">
        <v>2132929.44</v>
      </c>
      <c r="E15" s="13">
        <v>8611395.4499999993</v>
      </c>
      <c r="F15" s="13">
        <v>4934463.79</v>
      </c>
      <c r="G15" s="13">
        <f>IFERROR(VLOOKUP(B15,Plantilla!$A$2:D45,2,FALSE),0)</f>
        <v>0</v>
      </c>
      <c r="H15" s="13">
        <f>IFERROR(VLOOKUP(B15,Plantilla!$A$2:E45,2,FALSE),0)</f>
        <v>0</v>
      </c>
      <c r="I15" s="13">
        <f>+IFERROR(VLOOKUP(B15,Plantilla!$A$2:E45,2,FALSE),0)</f>
        <v>0</v>
      </c>
      <c r="J15" s="13">
        <f>+IFERROR(VLOOKUP(B15,Plantilla!$A$2:E45,2,FALSE),0)</f>
        <v>0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0</v>
      </c>
      <c r="D16" s="13">
        <v>0</v>
      </c>
      <c r="E16" s="13">
        <v>0</v>
      </c>
      <c r="F16" s="13">
        <v>0</v>
      </c>
      <c r="G16" s="13">
        <f>IFERROR(VLOOKUP(B16,Plantilla!$A$2:D46,2,FALSE),0)</f>
        <v>0</v>
      </c>
      <c r="H16" s="13">
        <f>IFERROR(VLOOKUP(B16,Plantilla!$A$2:E46,2,FALSE),0)</f>
        <v>0</v>
      </c>
      <c r="I16" s="13">
        <f>+IFERROR(VLOOKUP(B16,Plantilla!$A$2:E46,2,FALSE),0)</f>
        <v>0</v>
      </c>
      <c r="J16" s="13">
        <f>+IFERROR(VLOOKUP(B16,Plantilla!$A$2:E46,2,FALSE),0)</f>
        <v>0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1099912.3999999999</v>
      </c>
      <c r="D17" s="13">
        <v>0</v>
      </c>
      <c r="E17" s="13">
        <v>870962.4</v>
      </c>
      <c r="F17" s="13">
        <v>228950</v>
      </c>
      <c r="G17" s="13">
        <f>IFERROR(VLOOKUP(B17,Plantilla!$A$2:D47,2,FALSE),0)</f>
        <v>0</v>
      </c>
      <c r="H17" s="13">
        <f>IFERROR(VLOOKUP(B17,Plantilla!$A$2:E47,2,FALSE),0)</f>
        <v>0</v>
      </c>
      <c r="I17" s="13">
        <f>+IFERROR(VLOOKUP(B17,Plantilla!$A$2:E47,2,FALSE),0)</f>
        <v>0</v>
      </c>
      <c r="J17" s="13">
        <f>+IFERROR(VLOOKUP(B17,Plantilla!$A$2:E47,2,FALSE),0)</f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331608.88</v>
      </c>
      <c r="D18" s="13">
        <v>0</v>
      </c>
      <c r="E18" s="13">
        <v>331608.88</v>
      </c>
      <c r="F18" s="13">
        <v>0</v>
      </c>
      <c r="G18" s="13">
        <f>IFERROR(VLOOKUP(B18,Plantilla!$A$2:D48,2,FALSE),0)</f>
        <v>0</v>
      </c>
      <c r="H18" s="13">
        <f>IFERROR(VLOOKUP(B18,Plantilla!$A$2:E48,2,FALSE),0)</f>
        <v>0</v>
      </c>
      <c r="I18" s="13">
        <f>+IFERROR(VLOOKUP(B18,Plantilla!$A$2:E48,2,FALSE),0)</f>
        <v>0</v>
      </c>
      <c r="J18" s="13">
        <f>+IFERROR(VLOOKUP(B18,Plantilla!$A$2:E48,2,FALSE),0)</f>
        <v>0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12097867.050000001</v>
      </c>
      <c r="D19" s="13">
        <v>2220789.16</v>
      </c>
      <c r="E19" s="13">
        <v>2931311.06</v>
      </c>
      <c r="F19" s="13">
        <v>6945766.8300000001</v>
      </c>
      <c r="G19" s="13">
        <f>IFERROR(VLOOKUP(B19,Plantilla!$A$2:D49,2,FALSE),0)</f>
        <v>0</v>
      </c>
      <c r="H19" s="13">
        <f>IFERROR(VLOOKUP(B19,Plantilla!$A$2:E49,2,FALSE),0)</f>
        <v>0</v>
      </c>
      <c r="I19" s="13">
        <f>+IFERROR(VLOOKUP(B19,Plantilla!$A$2:E49,2,FALSE),0)</f>
        <v>0</v>
      </c>
      <c r="J19" s="13">
        <f>+IFERROR(VLOOKUP(B19,Plantilla!$A$2:E49,2,FALSE),0)</f>
        <v>0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1067137.79</v>
      </c>
      <c r="D20" s="13">
        <v>262557.36</v>
      </c>
      <c r="E20" s="13">
        <v>548957.07999999996</v>
      </c>
      <c r="F20" s="13">
        <v>255623.35</v>
      </c>
      <c r="G20" s="13">
        <f>IFERROR(VLOOKUP(B20,Plantilla!$A$2:D50,2,FALSE),0)</f>
        <v>0</v>
      </c>
      <c r="H20" s="13">
        <f>IFERROR(VLOOKUP(B20,Plantilla!$A$2:E50,2,FALSE),0)</f>
        <v>0</v>
      </c>
      <c r="I20" s="13">
        <f>+IFERROR(VLOOKUP(B20,Plantilla!$A$2:E50,2,FALSE),0)</f>
        <v>0</v>
      </c>
      <c r="J20" s="13">
        <f>+IFERROR(VLOOKUP(B20,Plantilla!$A$2:E50,2,FALSE),0)</f>
        <v>0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6223636.25</v>
      </c>
      <c r="D21" s="13">
        <v>0</v>
      </c>
      <c r="E21" s="13">
        <v>4681041.54</v>
      </c>
      <c r="F21" s="13">
        <v>1542594.71</v>
      </c>
      <c r="G21" s="13">
        <f>IFERROR(VLOOKUP(B21,Plantilla!$A$2:D51,2,FALSE),0)</f>
        <v>0</v>
      </c>
      <c r="H21" s="13">
        <f>IFERROR(VLOOKUP(B21,Plantilla!$A$2:E51,2,FALSE),0)</f>
        <v>0</v>
      </c>
      <c r="I21" s="13">
        <f>+IFERROR(VLOOKUP(B21,Plantilla!$A$2:E51,2,FALSE),0)</f>
        <v>0</v>
      </c>
      <c r="J21" s="13">
        <f>+IFERROR(VLOOKUP(B21,Plantilla!$A$2:E51,2,FALSE),0)</f>
        <v>0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298752.71999999997</v>
      </c>
      <c r="D22" s="13">
        <v>0</v>
      </c>
      <c r="E22" s="13">
        <v>104019.38</v>
      </c>
      <c r="F22" s="13">
        <v>194733.34</v>
      </c>
      <c r="G22" s="13">
        <f>IFERROR(VLOOKUP(B22,Plantilla!$A$2:D52,2,FALSE),0)</f>
        <v>0</v>
      </c>
      <c r="H22" s="13">
        <f>IFERROR(VLOOKUP(B22,Plantilla!$A$2:E52,2,FALSE),0)</f>
        <v>0</v>
      </c>
      <c r="I22" s="13">
        <f>+IFERROR(VLOOKUP(B22,Plantilla!$A$2:E52,2,FALSE),0)</f>
        <v>0</v>
      </c>
      <c r="J22" s="13">
        <f>+IFERROR(VLOOKUP(B22,Plantilla!$A$2:E52,2,FALSE),0)</f>
        <v>0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0</v>
      </c>
      <c r="D23" s="13">
        <v>0</v>
      </c>
      <c r="E23" s="13">
        <v>0</v>
      </c>
      <c r="F23" s="13">
        <v>0</v>
      </c>
      <c r="G23" s="13">
        <f>IFERROR(VLOOKUP(B23,Plantilla!$A$2:D53,2,FALSE),0)</f>
        <v>0</v>
      </c>
      <c r="H23" s="13">
        <f>IFERROR(VLOOKUP(B23,Plantilla!$A$2:E53,2,FALSE),0)</f>
        <v>0</v>
      </c>
      <c r="I23" s="13">
        <f>+IFERROR(VLOOKUP(B23,Plantilla!$A$2:E53,2,FALSE),0)</f>
        <v>0</v>
      </c>
      <c r="J23" s="13">
        <f>+IFERROR(VLOOKUP(B23,Plantilla!$A$2:E53,2,FALSE),0)</f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5816770.9900000002</v>
      </c>
      <c r="D24" s="13">
        <v>0</v>
      </c>
      <c r="E24" s="13">
        <v>1366770.99</v>
      </c>
      <c r="F24" s="13">
        <v>4450000</v>
      </c>
      <c r="G24" s="13">
        <f>IFERROR(VLOOKUP(B24,Plantilla!$A$2:D54,2,FALSE),0)</f>
        <v>0</v>
      </c>
      <c r="H24" s="13">
        <f>IFERROR(VLOOKUP(B24,Plantilla!$A$2:E54,2,FALSE),0)</f>
        <v>0</v>
      </c>
      <c r="I24" s="13">
        <f>+IFERROR(VLOOKUP(B24,Plantilla!$A$2:E54,2,FALSE),0)</f>
        <v>0</v>
      </c>
      <c r="J24" s="13">
        <f>+IFERROR(VLOOKUP(B24,Plantilla!$A$2:E54,2,FALSE),0)</f>
        <v>0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12986.49</v>
      </c>
      <c r="D25" s="13">
        <v>0</v>
      </c>
      <c r="E25" s="13">
        <v>12986.49</v>
      </c>
      <c r="F25" s="13">
        <v>0</v>
      </c>
      <c r="G25" s="13">
        <f>IFERROR(VLOOKUP(B25,Plantilla!$A$2:D55,2,FALSE),0)</f>
        <v>0</v>
      </c>
      <c r="H25" s="13">
        <f>IFERROR(VLOOKUP(B25,Plantilla!$A$2:E55,2,FALSE),0)</f>
        <v>0</v>
      </c>
      <c r="I25" s="13">
        <f>+IFERROR(VLOOKUP(B25,Plantilla!$A$2:E55,2,FALSE),0)</f>
        <v>0</v>
      </c>
      <c r="J25" s="13">
        <f>+IFERROR(VLOOKUP(B25,Plantilla!$A$2:E55,2,FALSE),0)</f>
        <v>0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f>IFERROR(VLOOKUP(B26,Plantilla!$A$2:D56,2,FALSE),0)</f>
        <v>0</v>
      </c>
      <c r="H26" s="13">
        <f>IFERROR(VLOOKUP(B26,Plantilla!$A$2:E56,2,FALSE),0)</f>
        <v>0</v>
      </c>
      <c r="I26" s="13">
        <f>+IFERROR(VLOOKUP(B26,Plantilla!$A$2:E56,2,FALSE),0)</f>
        <v>0</v>
      </c>
      <c r="J26" s="13">
        <f>+IFERROR(VLOOKUP(B26,Plantilla!$A$2:E56,2,FALSE),0)</f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0</v>
      </c>
      <c r="D27" s="13">
        <v>0</v>
      </c>
      <c r="E27" s="13">
        <v>0</v>
      </c>
      <c r="F27" s="13">
        <v>0</v>
      </c>
      <c r="G27" s="13">
        <f>IFERROR(VLOOKUP(B27,Plantilla!$A$2:D57,2,FALSE),0)</f>
        <v>0</v>
      </c>
      <c r="H27" s="13">
        <f>IFERROR(VLOOKUP(B27,Plantilla!$A$2:E57,2,FALSE),0)</f>
        <v>0</v>
      </c>
      <c r="I27" s="13">
        <f>+IFERROR(VLOOKUP(B27,Plantilla!$A$2:E57,2,FALSE),0)</f>
        <v>0</v>
      </c>
      <c r="J27" s="13">
        <f>+IFERROR(VLOOKUP(B27,Plantilla!$A$2:E57,2,FALSE),0)</f>
        <v>0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v>0</v>
      </c>
      <c r="F28" s="13">
        <v>0</v>
      </c>
      <c r="G28" s="13">
        <f>IFERROR(VLOOKUP(B28,Plantilla!$A$2:D58,2,FALSE),0)</f>
        <v>0</v>
      </c>
      <c r="H28" s="13">
        <f>IFERROR(VLOOKUP(B28,Plantilla!$A$2:E58,2,FALSE),0)</f>
        <v>0</v>
      </c>
      <c r="I28" s="13">
        <f>+IFERROR(VLOOKUP(B28,Plantilla!$A$2:E58,2,FALSE),0)</f>
        <v>0</v>
      </c>
      <c r="J28" s="13">
        <f>+IFERROR(VLOOKUP(B28,Plantilla!$A$2:E58,2,FALSE),0)</f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0</v>
      </c>
      <c r="D29" s="13">
        <v>0</v>
      </c>
      <c r="E29" s="13">
        <v>0</v>
      </c>
      <c r="F29" s="13">
        <v>0</v>
      </c>
      <c r="G29" s="13">
        <f>IFERROR(VLOOKUP(B29,Plantilla!$A$2:D59,2,FALSE),0)</f>
        <v>0</v>
      </c>
      <c r="H29" s="13">
        <f>IFERROR(VLOOKUP(B29,Plantilla!$A$2:E59,2,FALSE),0)</f>
        <v>0</v>
      </c>
      <c r="I29" s="13">
        <f>+IFERROR(VLOOKUP(B29,Plantilla!$A$2:E59,2,FALSE),0)</f>
        <v>0</v>
      </c>
      <c r="J29" s="13">
        <f>+IFERROR(VLOOKUP(B29,Plantilla!$A$2:E59,2,FALSE),0)</f>
        <v>0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176799.4</v>
      </c>
      <c r="D30" s="13">
        <v>0</v>
      </c>
      <c r="E30" s="13">
        <v>176799.4</v>
      </c>
      <c r="F30" s="13">
        <v>0</v>
      </c>
      <c r="G30" s="13">
        <f>IFERROR(VLOOKUP(B30,Plantilla!$A$2:D60,2,FALSE),0)</f>
        <v>0</v>
      </c>
      <c r="H30" s="13">
        <f>IFERROR(VLOOKUP(B30,Plantilla!$A$2:E60,2,FALSE),0)</f>
        <v>0</v>
      </c>
      <c r="I30" s="13">
        <f>+IFERROR(VLOOKUP(B30,Plantilla!$A$2:E60,2,FALSE),0)</f>
        <v>0</v>
      </c>
      <c r="J30" s="13">
        <f>+IFERROR(VLOOKUP(B30,Plantilla!$A$2:E60,2,FALSE),0)</f>
        <v>0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f>IFERROR(VLOOKUP(B31,Plantilla!$A$2:D61,2,FALSE),0)</f>
        <v>0</v>
      </c>
      <c r="H31" s="13">
        <f>IFERROR(VLOOKUP(B31,Plantilla!$A$2:E61,2,FALSE),0)</f>
        <v>0</v>
      </c>
      <c r="I31" s="13">
        <f>+IFERROR(VLOOKUP(B31,Plantilla!$A$2:E61,2,FALSE),0)</f>
        <v>0</v>
      </c>
      <c r="J31" s="13">
        <f>+IFERROR(VLOOKUP(B31,Plantilla!$A$2:E61,2,FALSE),0)</f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459084.9</v>
      </c>
      <c r="D32" s="13">
        <v>0</v>
      </c>
      <c r="E32" s="13">
        <v>459084.9</v>
      </c>
      <c r="F32" s="13">
        <v>0</v>
      </c>
      <c r="G32" s="13">
        <f>IFERROR(VLOOKUP(B32,Plantilla!$A$2:D62,2,FALSE),0)</f>
        <v>0</v>
      </c>
      <c r="H32" s="13">
        <f>IFERROR(VLOOKUP(B32,Plantilla!$A$2:E62,2,FALSE),0)</f>
        <v>0</v>
      </c>
      <c r="I32" s="13">
        <f>+IFERROR(VLOOKUP(B32,Plantilla!$A$2:E62,2,FALSE),0)</f>
        <v>0</v>
      </c>
      <c r="J32" s="13">
        <f>+IFERROR(VLOOKUP(B32,Plantilla!$A$2:E62,2,FALSE),0)</f>
        <v>0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307102.93</v>
      </c>
      <c r="D33" s="13">
        <v>0</v>
      </c>
      <c r="E33" s="13">
        <v>282102.93</v>
      </c>
      <c r="F33" s="13">
        <v>25000</v>
      </c>
      <c r="G33" s="13">
        <f>IFERROR(VLOOKUP(B33,Plantilla!$A$2:D63,2,FALSE),0)</f>
        <v>0</v>
      </c>
      <c r="H33" s="13">
        <f>IFERROR(VLOOKUP(B33,Plantilla!$A$2:E63,2,FALSE),0)</f>
        <v>0</v>
      </c>
      <c r="I33" s="13">
        <f>+IFERROR(VLOOKUP(B33,Plantilla!$A$2:E63,2,FALSE),0)</f>
        <v>0</v>
      </c>
      <c r="J33" s="13">
        <f>+IFERROR(VLOOKUP(B33,Plantilla!$A$2:E63,2,FALSE),0)</f>
        <v>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307102.93</v>
      </c>
      <c r="D34" s="13">
        <v>0</v>
      </c>
      <c r="E34" s="13">
        <v>282102.93</v>
      </c>
      <c r="F34" s="13">
        <v>25000</v>
      </c>
      <c r="G34" s="13">
        <f>IFERROR(VLOOKUP(B34,Plantilla!$A$2:D64,2,FALSE),0)</f>
        <v>0</v>
      </c>
      <c r="H34" s="13">
        <f>IFERROR(VLOOKUP(B34,Plantilla!$A$2:E64,2,FALSE),0)</f>
        <v>0</v>
      </c>
      <c r="I34" s="13">
        <f>+IFERROR(VLOOKUP(B34,Plantilla!$A$2:E64,2,FALSE),0)</f>
        <v>0</v>
      </c>
      <c r="J34" s="13">
        <f>+IFERROR(VLOOKUP(B34,Plantilla!$A$2:E64,2,FALSE),0)</f>
        <v>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f>IFERROR(VLOOKUP(B35,Plantilla!$A$2:D65,2,FALSE),0)</f>
        <v>0</v>
      </c>
      <c r="H35" s="13">
        <f>IFERROR(VLOOKUP(B35,Plantilla!$A$2:E65,2,FALSE),0)</f>
        <v>0</v>
      </c>
      <c r="I35" s="13">
        <f>+IFERROR(VLOOKUP(B35,Plantilla!$A$2:E65,2,FALSE),0)</f>
        <v>0</v>
      </c>
      <c r="J35" s="13">
        <f>+IFERROR(VLOOKUP(B35,Plantilla!$A$2:E65,2,FALSE),0)</f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464439.2</v>
      </c>
      <c r="D36" s="13">
        <v>0</v>
      </c>
      <c r="E36" s="13">
        <v>99639.2</v>
      </c>
      <c r="F36" s="13">
        <v>364800</v>
      </c>
      <c r="G36" s="13">
        <f>IFERROR(VLOOKUP(B36,Plantilla!$A$2:D66,2,FALSE),0)</f>
        <v>0</v>
      </c>
      <c r="H36" s="13">
        <f>IFERROR(VLOOKUP(B36,Plantilla!$A$2:E66,2,FALSE),0)</f>
        <v>0</v>
      </c>
      <c r="I36" s="13">
        <f>+IFERROR(VLOOKUP(B36,Plantilla!$A$2:E66,2,FALSE),0)</f>
        <v>0</v>
      </c>
      <c r="J36" s="13">
        <f>+IFERROR(VLOOKUP(B36,Plantilla!$A$2:E66,2,FALSE),0)</f>
        <v>0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364800</v>
      </c>
      <c r="D37" s="13">
        <v>0</v>
      </c>
      <c r="E37" s="13">
        <v>0</v>
      </c>
      <c r="F37" s="13">
        <v>364800</v>
      </c>
      <c r="G37" s="13">
        <f>IFERROR(VLOOKUP(B37,Plantilla!$A$2:D67,2,FALSE),0)</f>
        <v>0</v>
      </c>
      <c r="H37" s="13">
        <f>IFERROR(VLOOKUP(B37,Plantilla!$A$2:E67,2,FALSE),0)</f>
        <v>0</v>
      </c>
      <c r="I37" s="13">
        <f>+IFERROR(VLOOKUP(B37,Plantilla!$A$2:E67,2,FALSE),0)</f>
        <v>0</v>
      </c>
      <c r="J37" s="13">
        <f>+IFERROR(VLOOKUP(B37,Plantilla!$A$2:E67,2,FALSE),0)</f>
        <v>0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v>0</v>
      </c>
      <c r="F38" s="13">
        <v>0</v>
      </c>
      <c r="G38" s="13">
        <f>IFERROR(VLOOKUP(B38,Plantilla!$A$2:D68,2,FALSE),0)</f>
        <v>0</v>
      </c>
      <c r="H38" s="13">
        <f>IFERROR(VLOOKUP(B38,Plantilla!$A$2:E68,2,FALSE),0)</f>
        <v>0</v>
      </c>
      <c r="I38" s="13">
        <f>+IFERROR(VLOOKUP(B38,Plantilla!$A$2:E68,2,FALSE),0)</f>
        <v>0</v>
      </c>
      <c r="J38" s="13">
        <f>+IFERROR(VLOOKUP(B38,Plantilla!$A$2:E68,2,FALSE),0)</f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8614</v>
      </c>
      <c r="D39" s="13">
        <v>0</v>
      </c>
      <c r="E39" s="13">
        <v>8614</v>
      </c>
      <c r="F39" s="13">
        <v>0</v>
      </c>
      <c r="G39" s="13">
        <f>IFERROR(VLOOKUP(B39,Plantilla!$A$2:D69,2,FALSE),0)</f>
        <v>0</v>
      </c>
      <c r="H39" s="13">
        <f>IFERROR(VLOOKUP(B39,Plantilla!$A$2:E69,2,FALSE),0)</f>
        <v>0</v>
      </c>
      <c r="I39" s="13">
        <f>+IFERROR(VLOOKUP(B39,Plantilla!$A$2:E69,2,FALSE),0)</f>
        <v>0</v>
      </c>
      <c r="J39" s="13">
        <f>+IFERROR(VLOOKUP(B39,Plantilla!$A$2:E69,2,FALSE),0)</f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f>IFERROR(VLOOKUP(B40,Plantilla!$A$2:D70,2,FALSE),0)</f>
        <v>0</v>
      </c>
      <c r="H40" s="13">
        <f>IFERROR(VLOOKUP(B40,Plantilla!$A$2:E70,2,FALSE),0)</f>
        <v>0</v>
      </c>
      <c r="I40" s="13">
        <f>+IFERROR(VLOOKUP(B40,Plantilla!$A$2:E70,2,FALSE),0)</f>
        <v>0</v>
      </c>
      <c r="J40" s="13">
        <f>+IFERROR(VLOOKUP(B40,Plantilla!$A$2:E70,2,FALSE),0)</f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91025.2</v>
      </c>
      <c r="D41" s="13">
        <v>0</v>
      </c>
      <c r="E41" s="13">
        <v>91025.2</v>
      </c>
      <c r="F41" s="13">
        <v>0</v>
      </c>
      <c r="G41" s="13">
        <f>IFERROR(VLOOKUP(B41,Plantilla!$A$2:D71,2,FALSE),0)</f>
        <v>0</v>
      </c>
      <c r="H41" s="13">
        <f>IFERROR(VLOOKUP(B41,Plantilla!$A$2:E71,2,FALSE),0)</f>
        <v>0</v>
      </c>
      <c r="I41" s="13">
        <f>+IFERROR(VLOOKUP(B41,Plantilla!$A$2:E71,2,FALSE),0)</f>
        <v>0</v>
      </c>
      <c r="J41" s="13">
        <f>+IFERROR(VLOOKUP(B41,Plantilla!$A$2:E71,2,FALSE),0)</f>
        <v>0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0</v>
      </c>
      <c r="D42" s="13">
        <v>0</v>
      </c>
      <c r="E42" s="13">
        <v>0</v>
      </c>
      <c r="F42" s="13">
        <v>0</v>
      </c>
      <c r="G42" s="13">
        <f>IFERROR(VLOOKUP(B42,Plantilla!$A$2:D72,2,FALSE),0)</f>
        <v>0</v>
      </c>
      <c r="H42" s="13">
        <f>IFERROR(VLOOKUP(B42,Plantilla!$A$2:E72,2,FALSE),0)</f>
        <v>0</v>
      </c>
      <c r="I42" s="13">
        <f>+IFERROR(VLOOKUP(B42,Plantilla!$A$2:E72,2,FALSE),0)</f>
        <v>0</v>
      </c>
      <c r="J42" s="13">
        <f>+IFERROR(VLOOKUP(B42,Plantilla!$A$2:E72,2,FALSE),0)</f>
        <v>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f>IFERROR(VLOOKUP(B43,Plantilla!$A$2:D73,2,FALSE),0)</f>
        <v>0</v>
      </c>
      <c r="H43" s="13">
        <f>IFERROR(VLOOKUP(B43,Plantilla!$A$2:E73,2,FALSE),0)</f>
        <v>0</v>
      </c>
      <c r="I43" s="13">
        <f>+IFERROR(VLOOKUP(B43,Plantilla!$A$2:E73,2,FALSE),0)</f>
        <v>0</v>
      </c>
      <c r="J43" s="13">
        <f>+IFERROR(VLOOKUP(B43,Plantilla!$A$2:E73,2,FALSE),0)</f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0</v>
      </c>
      <c r="D44" s="13">
        <v>0</v>
      </c>
      <c r="E44" s="13">
        <v>0</v>
      </c>
      <c r="F44" s="13">
        <v>0</v>
      </c>
      <c r="G44" s="13">
        <f>IFERROR(VLOOKUP(B44,Plantilla!$A$2:D74,2,FALSE),0)</f>
        <v>0</v>
      </c>
      <c r="H44" s="13">
        <f>IFERROR(VLOOKUP(B44,Plantilla!$A$2:E74,2,FALSE),0)</f>
        <v>0</v>
      </c>
      <c r="I44" s="13">
        <f>+IFERROR(VLOOKUP(B44,Plantilla!$A$2:E74,2,FALSE),0)</f>
        <v>0</v>
      </c>
      <c r="J44" s="13">
        <f>+IFERROR(VLOOKUP(B44,Plantilla!$A$2:E74,2,FALSE),0)</f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f>IFERROR(VLOOKUP(B45,Plantilla!$A$2:D75,2,FALSE),0)</f>
        <v>0</v>
      </c>
      <c r="H45" s="13">
        <f>IFERROR(VLOOKUP(B45,Plantilla!$A$2:E75,2,FALSE),0)</f>
        <v>0</v>
      </c>
      <c r="I45" s="13">
        <f>+IFERROR(VLOOKUP(B45,Plantilla!$A$2:E75,2,FALSE),0)</f>
        <v>0</v>
      </c>
      <c r="J45" s="13">
        <f>+IFERROR(VLOOKUP(B45,Plantilla!$A$2:E75,2,FALSE),0)</f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f>IFERROR(VLOOKUP(B46,Plantilla!$A$2:D76,2,FALSE),0)</f>
        <v>0</v>
      </c>
      <c r="H46" s="13">
        <f>IFERROR(VLOOKUP(B46,Plantilla!$A$2:E76,2,FALSE),0)</f>
        <v>0</v>
      </c>
      <c r="I46" s="13">
        <f>+IFERROR(VLOOKUP(B46,Plantilla!$A$2:E76,2,FALSE),0)</f>
        <v>0</v>
      </c>
      <c r="J46" s="13">
        <f>+IFERROR(VLOOKUP(B46,Plantilla!$A$2:E76,2,FALSE),0)</f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>
      <c r="G47" s="15"/>
      <c r="H47" s="15"/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XFD41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0"/>
      <c r="B2" s="74"/>
    </row>
    <row r="3" spans="1:2">
      <c r="A3" s="70"/>
      <c r="B3" s="74"/>
    </row>
    <row r="4" spans="1:2">
      <c r="A4" s="71"/>
      <c r="B4" s="74"/>
    </row>
    <row r="5" spans="1:2">
      <c r="A5" s="72"/>
      <c r="B5" s="74"/>
    </row>
    <row r="6" spans="1:2">
      <c r="A6" s="73"/>
      <c r="B6" s="74"/>
    </row>
    <row r="7" spans="1:2" s="1" customFormat="1">
      <c r="A7" s="57"/>
      <c r="B7" s="74"/>
    </row>
    <row r="8" spans="1:2">
      <c r="A8" s="58"/>
      <c r="B8" s="74"/>
    </row>
    <row r="9" spans="1:2">
      <c r="A9" s="58"/>
      <c r="B9" s="74"/>
    </row>
    <row r="10" spans="1:2">
      <c r="A10" s="58"/>
      <c r="B10" s="74"/>
    </row>
    <row r="11" spans="1:2" s="1" customFormat="1">
      <c r="A11" s="58"/>
      <c r="B11" s="74"/>
    </row>
    <row r="12" spans="1:2">
      <c r="A12" s="57"/>
      <c r="B12" s="74"/>
    </row>
    <row r="13" spans="1:2">
      <c r="A13" s="58"/>
      <c r="B13" s="74"/>
    </row>
    <row r="14" spans="1:2">
      <c r="A14" s="58"/>
      <c r="B14" s="74"/>
    </row>
    <row r="15" spans="1:2">
      <c r="A15" s="58"/>
      <c r="B15" s="74"/>
    </row>
    <row r="16" spans="1:2">
      <c r="A16" s="58"/>
      <c r="B16" s="74"/>
    </row>
    <row r="17" spans="1:2">
      <c r="A17" s="58"/>
      <c r="B17" s="74"/>
    </row>
    <row r="18" spans="1:2">
      <c r="A18" s="58"/>
      <c r="B18" s="74"/>
    </row>
    <row r="19" spans="1:2">
      <c r="A19" s="58"/>
      <c r="B19" s="74"/>
    </row>
    <row r="20" spans="1:2" s="1" customFormat="1">
      <c r="A20" s="58"/>
      <c r="B20" s="74"/>
    </row>
    <row r="21" spans="1:2">
      <c r="A21" s="58"/>
      <c r="B21" s="74"/>
    </row>
    <row r="22" spans="1:2">
      <c r="A22" s="57"/>
      <c r="B22" s="74"/>
    </row>
    <row r="23" spans="1:2">
      <c r="A23" s="58"/>
      <c r="B23" s="74"/>
    </row>
    <row r="24" spans="1:2">
      <c r="A24" s="58"/>
      <c r="B24" s="74"/>
    </row>
    <row r="25" spans="1:2">
      <c r="A25" s="58"/>
      <c r="B25" s="74"/>
    </row>
    <row r="26" spans="1:2">
      <c r="A26" s="58"/>
      <c r="B26" s="74"/>
    </row>
    <row r="27" spans="1:2" s="1" customFormat="1">
      <c r="A27" s="58"/>
      <c r="B27" s="74"/>
    </row>
    <row r="28" spans="1:2">
      <c r="A28" s="58"/>
      <c r="B28" s="74"/>
    </row>
    <row r="29" spans="1:2" s="1" customFormat="1">
      <c r="A29" s="57"/>
      <c r="B29" s="74"/>
    </row>
    <row r="30" spans="1:2">
      <c r="A30" s="58"/>
      <c r="B30" s="74"/>
    </row>
    <row r="31" spans="1:2">
      <c r="A31" s="57"/>
      <c r="B31" s="74"/>
    </row>
    <row r="32" spans="1:2">
      <c r="A32" s="58"/>
      <c r="B32" s="74"/>
    </row>
    <row r="33" spans="1:2">
      <c r="A33" s="58"/>
      <c r="B33" s="74"/>
    </row>
    <row r="34" spans="1:2">
      <c r="A34" s="58"/>
      <c r="B34" s="74"/>
    </row>
    <row r="35" spans="1:2">
      <c r="A35" s="58"/>
      <c r="B35" s="74"/>
    </row>
    <row r="36" spans="1:2">
      <c r="A36" s="58"/>
      <c r="B36" s="74"/>
    </row>
    <row r="37" spans="1:2">
      <c r="A37" s="58"/>
      <c r="B37" s="74"/>
    </row>
    <row r="38" spans="1:2">
      <c r="A38" s="58"/>
      <c r="B38" s="74"/>
    </row>
    <row r="39" spans="1:2">
      <c r="A39" s="58"/>
      <c r="B39" s="74"/>
    </row>
    <row r="40" spans="1:2">
      <c r="A40" s="58"/>
      <c r="B40" s="74"/>
    </row>
    <row r="41" spans="1:2">
      <c r="A41" s="58"/>
      <c r="B41" s="74"/>
    </row>
    <row r="42" spans="1:2">
      <c r="A42" s="58"/>
      <c r="B42" s="74"/>
    </row>
    <row r="43" spans="1:2">
      <c r="A43" s="58"/>
      <c r="B43" s="74"/>
    </row>
    <row r="44" spans="1:2">
      <c r="A44" s="57"/>
      <c r="B44" s="74"/>
    </row>
    <row r="45" spans="1:2">
      <c r="A45" s="58"/>
      <c r="B45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Rosanna-PC</cp:lastModifiedBy>
  <cp:lastPrinted>2024-04-08T15:35:18Z</cp:lastPrinted>
  <dcterms:created xsi:type="dcterms:W3CDTF">2021-12-09T15:04:00Z</dcterms:created>
  <dcterms:modified xsi:type="dcterms:W3CDTF">2024-04-11T02:22:48Z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