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itlaedudo.sharepoint.com/sites/DireccinPlanificacinyDesarrollo/Documentos compartidos/Departamento de Formulación, Monitoreo y Evaluación de Planes, Programas y Proyectos/Presupuesto Gral/Presupuesto 2026/"/>
    </mc:Choice>
  </mc:AlternateContent>
  <xr:revisionPtr revIDLastSave="151" documentId="8_{6B84E57F-470F-47E1-9B6F-57612A6AE9FC}" xr6:coauthVersionLast="47" xr6:coauthVersionMax="47" xr10:uidLastSave="{A68466C2-D8BA-4B4B-BE50-3AC48AFEF1E6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'!$A$1:$R$103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37" i="1"/>
  <c r="E27" i="1"/>
  <c r="E17" i="1"/>
  <c r="D46" i="1"/>
  <c r="D27" i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K4" i="2"/>
  <c r="L4" i="2"/>
  <c r="M4" i="2"/>
  <c r="N4" i="2"/>
  <c r="K5" i="2"/>
  <c r="L5" i="2"/>
  <c r="M5" i="2"/>
  <c r="N5" i="2"/>
  <c r="K6" i="2"/>
  <c r="L6" i="2"/>
  <c r="M6" i="2"/>
  <c r="N6" i="2"/>
  <c r="K7" i="2"/>
  <c r="L7" i="2"/>
  <c r="M7" i="2"/>
  <c r="N7" i="2"/>
  <c r="K8" i="2"/>
  <c r="L8" i="2"/>
  <c r="M8" i="2"/>
  <c r="N8" i="2"/>
  <c r="K9" i="2"/>
  <c r="L9" i="2"/>
  <c r="M9" i="2"/>
  <c r="N9" i="2"/>
  <c r="K10" i="2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O53" i="1" s="1"/>
  <c r="N36" i="2"/>
  <c r="P53" i="1" s="1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P57" i="1" s="1"/>
  <c r="K41" i="2"/>
  <c r="L41" i="2"/>
  <c r="M41" i="2"/>
  <c r="O58" i="1" s="1"/>
  <c r="N41" i="2"/>
  <c r="K42" i="2"/>
  <c r="L42" i="2"/>
  <c r="M42" i="2"/>
  <c r="N42" i="2"/>
  <c r="P59" i="1" s="1"/>
  <c r="K43" i="2"/>
  <c r="L43" i="2"/>
  <c r="M43" i="2"/>
  <c r="N43" i="2"/>
  <c r="P61" i="1" s="1"/>
  <c r="K44" i="2"/>
  <c r="L44" i="2"/>
  <c r="M44" i="2"/>
  <c r="N44" i="2"/>
  <c r="P62" i="1" s="1"/>
  <c r="K45" i="2"/>
  <c r="L45" i="2"/>
  <c r="M45" i="2"/>
  <c r="N45" i="2"/>
  <c r="P63" i="1" s="1"/>
  <c r="K46" i="2"/>
  <c r="L46" i="2"/>
  <c r="M46" i="2"/>
  <c r="N46" i="2"/>
  <c r="K47" i="2"/>
  <c r="L47" i="2"/>
  <c r="M47" i="2"/>
  <c r="N47" i="2"/>
  <c r="N3" i="2"/>
  <c r="C3" i="2" s="1"/>
  <c r="M3" i="2"/>
  <c r="L3" i="2"/>
  <c r="K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J3" i="2"/>
  <c r="I3" i="2"/>
  <c r="Q60" i="1"/>
  <c r="Q65" i="1"/>
  <c r="Q66" i="1"/>
  <c r="Q67" i="1"/>
  <c r="Q68" i="1"/>
  <c r="Q69" i="1"/>
  <c r="Q70" i="1"/>
  <c r="Q71" i="1"/>
  <c r="Q72" i="1"/>
  <c r="Q73" i="1"/>
  <c r="Q74" i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75" i="1"/>
  <c r="Q76" i="1"/>
  <c r="Q77" i="1"/>
  <c r="Q78" i="1"/>
  <c r="Q79" i="1"/>
  <c r="Q80" i="1"/>
  <c r="Q81" i="1"/>
  <c r="Q82" i="1"/>
  <c r="Q83" i="1"/>
  <c r="P75" i="1"/>
  <c r="P74" i="1"/>
  <c r="P73" i="1"/>
  <c r="P72" i="1"/>
  <c r="P71" i="1"/>
  <c r="P70" i="1"/>
  <c r="P69" i="1"/>
  <c r="P68" i="1"/>
  <c r="P67" i="1"/>
  <c r="P66" i="1"/>
  <c r="P65" i="1"/>
  <c r="P60" i="1"/>
  <c r="O66" i="1"/>
  <c r="O67" i="1"/>
  <c r="O68" i="1"/>
  <c r="O69" i="1"/>
  <c r="O70" i="1"/>
  <c r="O71" i="1"/>
  <c r="O72" i="1"/>
  <c r="O73" i="1"/>
  <c r="O74" i="1"/>
  <c r="O75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60" i="1"/>
  <c r="O65" i="1"/>
  <c r="N60" i="1"/>
  <c r="N65" i="1"/>
  <c r="N66" i="1"/>
  <c r="N67" i="1"/>
  <c r="N68" i="1"/>
  <c r="N69" i="1"/>
  <c r="N70" i="1"/>
  <c r="N71" i="1"/>
  <c r="N72" i="1"/>
  <c r="N73" i="1"/>
  <c r="N74" i="1"/>
  <c r="D37" i="1"/>
  <c r="D53" i="1"/>
  <c r="E10" i="1" l="1"/>
  <c r="O61" i="1"/>
  <c r="O62" i="1"/>
  <c r="O54" i="1"/>
  <c r="O57" i="1"/>
  <c r="P54" i="1"/>
  <c r="P58" i="1"/>
  <c r="O45" i="1"/>
  <c r="O64" i="1"/>
  <c r="P55" i="1"/>
  <c r="O59" i="1"/>
  <c r="P56" i="1"/>
  <c r="P64" i="1"/>
  <c r="O56" i="1"/>
  <c r="O63" i="1"/>
  <c r="O55" i="1"/>
  <c r="G10" i="1"/>
  <c r="G63" i="1"/>
  <c r="G64" i="1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F65" i="1"/>
  <c r="F62" i="1" l="1"/>
  <c r="F61" i="1"/>
  <c r="I64" i="1"/>
  <c r="L63" i="1"/>
  <c r="I63" i="1"/>
  <c r="D63" i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N75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J64" i="1"/>
  <c r="L61" i="1"/>
  <c r="L59" i="1"/>
  <c r="L57" i="1"/>
  <c r="L56" i="1"/>
  <c r="P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L62" i="1"/>
  <c r="I62" i="1"/>
  <c r="G62" i="1"/>
  <c r="I61" i="1"/>
  <c r="G61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L55" i="1"/>
  <c r="I55" i="1"/>
  <c r="G55" i="1"/>
  <c r="F55" i="1"/>
  <c r="L54" i="1"/>
  <c r="I54" i="1"/>
  <c r="G54" i="1"/>
  <c r="F54" i="1"/>
  <c r="M53" i="1"/>
  <c r="L53" i="1"/>
  <c r="I53" i="1"/>
  <c r="G53" i="1"/>
  <c r="F53" i="1"/>
  <c r="P52" i="1"/>
  <c r="N52" i="1"/>
  <c r="L52" i="1"/>
  <c r="K52" i="1"/>
  <c r="J52" i="1"/>
  <c r="I52" i="1"/>
  <c r="H52" i="1"/>
  <c r="G52" i="1"/>
  <c r="F52" i="1"/>
  <c r="P51" i="1"/>
  <c r="N51" i="1"/>
  <c r="L51" i="1"/>
  <c r="K51" i="1"/>
  <c r="J51" i="1"/>
  <c r="I51" i="1"/>
  <c r="H51" i="1"/>
  <c r="G51" i="1"/>
  <c r="F51" i="1"/>
  <c r="P50" i="1"/>
  <c r="N50" i="1"/>
  <c r="L50" i="1"/>
  <c r="K50" i="1"/>
  <c r="J50" i="1"/>
  <c r="I50" i="1"/>
  <c r="H50" i="1"/>
  <c r="G50" i="1"/>
  <c r="F50" i="1"/>
  <c r="P49" i="1"/>
  <c r="N49" i="1"/>
  <c r="L49" i="1"/>
  <c r="K49" i="1"/>
  <c r="J49" i="1"/>
  <c r="I49" i="1"/>
  <c r="H49" i="1"/>
  <c r="G49" i="1"/>
  <c r="F49" i="1"/>
  <c r="P48" i="1"/>
  <c r="N48" i="1"/>
  <c r="L48" i="1"/>
  <c r="K48" i="1"/>
  <c r="J48" i="1"/>
  <c r="I48" i="1"/>
  <c r="H48" i="1"/>
  <c r="G48" i="1"/>
  <c r="F48" i="1"/>
  <c r="P47" i="1"/>
  <c r="N47" i="1"/>
  <c r="L47" i="1"/>
  <c r="K47" i="1"/>
  <c r="J47" i="1"/>
  <c r="I47" i="1"/>
  <c r="H47" i="1"/>
  <c r="G47" i="1"/>
  <c r="F47" i="1"/>
  <c r="P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N44" i="1"/>
  <c r="L44" i="1"/>
  <c r="K44" i="1"/>
  <c r="J44" i="1"/>
  <c r="I44" i="1"/>
  <c r="H44" i="1"/>
  <c r="G44" i="1"/>
  <c r="F44" i="1"/>
  <c r="P43" i="1"/>
  <c r="N43" i="1"/>
  <c r="L43" i="1"/>
  <c r="K43" i="1"/>
  <c r="J43" i="1"/>
  <c r="I43" i="1"/>
  <c r="H43" i="1"/>
  <c r="G43" i="1"/>
  <c r="F43" i="1"/>
  <c r="P42" i="1"/>
  <c r="N42" i="1"/>
  <c r="L42" i="1"/>
  <c r="K42" i="1"/>
  <c r="J42" i="1"/>
  <c r="I42" i="1"/>
  <c r="H42" i="1"/>
  <c r="G42" i="1"/>
  <c r="F42" i="1"/>
  <c r="P41" i="1"/>
  <c r="N41" i="1"/>
  <c r="L41" i="1"/>
  <c r="K41" i="1"/>
  <c r="J41" i="1"/>
  <c r="I41" i="1"/>
  <c r="H41" i="1"/>
  <c r="G41" i="1"/>
  <c r="F41" i="1"/>
  <c r="P40" i="1"/>
  <c r="N40" i="1"/>
  <c r="L40" i="1"/>
  <c r="K40" i="1"/>
  <c r="J40" i="1"/>
  <c r="I40" i="1"/>
  <c r="H40" i="1"/>
  <c r="G40" i="1"/>
  <c r="F40" i="1"/>
  <c r="P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D11" i="1"/>
  <c r="O10" i="1"/>
  <c r="O84" i="1" s="1"/>
  <c r="I10" i="1"/>
  <c r="I84" i="1" s="1"/>
  <c r="G84" i="1"/>
  <c r="F10" i="1"/>
  <c r="R41" i="1" l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20" i="1" l="1"/>
  <c r="H53" i="1"/>
  <c r="K63" i="1"/>
  <c r="H14" i="1"/>
  <c r="H57" i="1"/>
  <c r="H19" i="1"/>
  <c r="H15" i="1"/>
  <c r="H23" i="1"/>
  <c r="H56" i="1"/>
  <c r="H21" i="1"/>
  <c r="H32" i="1"/>
  <c r="H62" i="1"/>
  <c r="H64" i="1"/>
  <c r="H11" i="1"/>
  <c r="H63" i="1"/>
  <c r="H17" i="1"/>
  <c r="H38" i="1"/>
  <c r="H55" i="1"/>
  <c r="H26" i="1"/>
  <c r="N17" i="1"/>
  <c r="K38" i="1"/>
  <c r="H36" i="1"/>
  <c r="H20" i="1"/>
  <c r="H54" i="1"/>
  <c r="H34" i="1"/>
  <c r="H13" i="1"/>
  <c r="H29" i="1"/>
  <c r="K30" i="1"/>
  <c r="Q17" i="1"/>
  <c r="K10" i="1"/>
  <c r="K84" i="1" s="1"/>
  <c r="H27" i="1"/>
  <c r="N15" i="1"/>
  <c r="K13" i="1"/>
  <c r="K59" i="1"/>
  <c r="K12" i="1"/>
  <c r="C47" i="2"/>
  <c r="N27" i="1"/>
  <c r="K62" i="1"/>
  <c r="C14" i="2"/>
  <c r="K17" i="1"/>
  <c r="N63" i="1"/>
  <c r="Q63" i="1"/>
  <c r="H33" i="1"/>
  <c r="H31" i="1"/>
  <c r="H24" i="1"/>
  <c r="H45" i="1"/>
  <c r="H25" i="1"/>
  <c r="H58" i="1"/>
  <c r="H18" i="1"/>
  <c r="N32" i="1"/>
  <c r="H22" i="1"/>
  <c r="K28" i="1"/>
  <c r="K58" i="1"/>
  <c r="K32" i="1"/>
  <c r="Q32" i="1"/>
  <c r="K56" i="1"/>
  <c r="K45" i="1"/>
  <c r="K53" i="1"/>
  <c r="K23" i="1"/>
  <c r="Q57" i="1"/>
  <c r="K27" i="1"/>
  <c r="Q11" i="1"/>
  <c r="N56" i="1"/>
  <c r="N59" i="1"/>
  <c r="K64" i="1"/>
  <c r="Q58" i="1"/>
  <c r="N58" i="1"/>
  <c r="K57" i="1"/>
  <c r="K14" i="1"/>
  <c r="N14" i="1"/>
  <c r="N10" i="1"/>
  <c r="N84" i="1" s="1"/>
  <c r="K31" i="1"/>
  <c r="K18" i="1"/>
  <c r="N33" i="1"/>
  <c r="N45" i="1"/>
  <c r="K26" i="1"/>
  <c r="N26" i="1"/>
  <c r="Q26" i="1"/>
  <c r="K22" i="1"/>
  <c r="N23" i="1"/>
  <c r="Q23" i="1"/>
  <c r="Q12" i="1"/>
  <c r="H61" i="1"/>
  <c r="H12" i="1"/>
  <c r="H30" i="1"/>
  <c r="H16" i="1"/>
  <c r="H28" i="1"/>
  <c r="H59" i="1"/>
  <c r="Q64" i="1"/>
  <c r="N19" i="1"/>
  <c r="Q61" i="1"/>
  <c r="N61" i="1"/>
  <c r="N20" i="1"/>
  <c r="K15" i="1"/>
  <c r="K29" i="1"/>
  <c r="Q30" i="1"/>
  <c r="N30" i="1"/>
  <c r="Q34" i="1"/>
  <c r="Q21" i="1"/>
  <c r="Q33" i="1"/>
  <c r="K55" i="1"/>
  <c r="K11" i="1"/>
  <c r="K61" i="1"/>
  <c r="H10" i="1"/>
  <c r="H84" i="1" s="1"/>
  <c r="H37" i="1" l="1"/>
  <c r="C18" i="2"/>
  <c r="C17" i="2"/>
  <c r="C40" i="2"/>
  <c r="Q59" i="1"/>
  <c r="R59" i="1" s="1"/>
  <c r="C42" i="2"/>
  <c r="N57" i="1"/>
  <c r="R57" i="1" s="1"/>
  <c r="C20" i="2"/>
  <c r="C41" i="2"/>
  <c r="N12" i="1"/>
  <c r="R12" i="1" s="1"/>
  <c r="C9" i="2"/>
  <c r="Q45" i="1"/>
  <c r="R45" i="1" s="1"/>
  <c r="N64" i="1"/>
  <c r="R64" i="1" s="1"/>
  <c r="R32" i="1"/>
  <c r="Q84" i="1"/>
  <c r="R17" i="1"/>
  <c r="K37" i="1"/>
  <c r="R26" i="1"/>
  <c r="R23" i="1"/>
  <c r="R58" i="1"/>
  <c r="N18" i="1"/>
  <c r="Q18" i="1"/>
  <c r="Q22" i="1"/>
  <c r="N22" i="1"/>
  <c r="N54" i="1"/>
  <c r="Q54" i="1"/>
  <c r="N62" i="1"/>
  <c r="Q62" i="1"/>
  <c r="C31" i="2"/>
  <c r="R61" i="1"/>
  <c r="R30" i="1"/>
  <c r="C24" i="2"/>
  <c r="Q27" i="1"/>
  <c r="R27" i="1" s="1"/>
  <c r="Q31" i="1"/>
  <c r="N31" i="1"/>
  <c r="C8" i="2"/>
  <c r="C27" i="2"/>
  <c r="Q55" i="1"/>
  <c r="N55" i="1"/>
  <c r="Q29" i="1"/>
  <c r="N29" i="1"/>
  <c r="C46" i="2"/>
  <c r="C11" i="2"/>
  <c r="Q14" i="1"/>
  <c r="R14" i="1" s="1"/>
  <c r="Q28" i="1"/>
  <c r="N28" i="1"/>
  <c r="N53" i="1"/>
  <c r="Q53" i="1"/>
  <c r="N13" i="1"/>
  <c r="Q13" i="1"/>
  <c r="R63" i="1"/>
  <c r="C30" i="2"/>
  <c r="C5" i="2"/>
  <c r="Q15" i="1"/>
  <c r="R15" i="1" s="1"/>
  <c r="C12" i="2"/>
  <c r="C37" i="2"/>
  <c r="N21" i="1"/>
  <c r="C6" i="2"/>
  <c r="C23" i="2"/>
  <c r="K20" i="1"/>
  <c r="R20" i="1" s="1"/>
  <c r="K33" i="1"/>
  <c r="R33" i="1" s="1"/>
  <c r="C45" i="2"/>
  <c r="C43" i="2"/>
  <c r="C29" i="2"/>
  <c r="K36" i="1"/>
  <c r="K25" i="1"/>
  <c r="K16" i="1"/>
  <c r="K19" i="1"/>
  <c r="K21" i="1"/>
  <c r="Q56" i="1"/>
  <c r="R56" i="1" s="1"/>
  <c r="N11" i="1"/>
  <c r="R11" i="1" s="1"/>
  <c r="N34" i="1"/>
  <c r="Q19" i="1"/>
  <c r="K24" i="1"/>
  <c r="C4" i="2"/>
  <c r="K54" i="1"/>
  <c r="K34" i="1"/>
  <c r="R53" i="1" l="1"/>
  <c r="C28" i="2"/>
  <c r="C35" i="2"/>
  <c r="R62" i="1"/>
  <c r="R29" i="1"/>
  <c r="R55" i="1"/>
  <c r="C19" i="2"/>
  <c r="C15" i="2"/>
  <c r="R18" i="1"/>
  <c r="R31" i="1"/>
  <c r="R22" i="1"/>
  <c r="R34" i="1"/>
  <c r="R13" i="1"/>
  <c r="R19" i="1"/>
  <c r="R28" i="1"/>
  <c r="C44" i="2"/>
  <c r="C16" i="2"/>
  <c r="Q24" i="1"/>
  <c r="N24" i="1"/>
  <c r="N25" i="1"/>
  <c r="Q25" i="1"/>
  <c r="C36" i="2"/>
  <c r="R21" i="1"/>
  <c r="C26" i="2"/>
  <c r="C39" i="2"/>
  <c r="C38" i="2"/>
  <c r="R54" i="1"/>
  <c r="C7" i="2"/>
  <c r="Q10" i="1"/>
  <c r="R10" i="1" s="1"/>
  <c r="R84" i="1" s="1"/>
  <c r="C10" i="2"/>
  <c r="Q16" i="1"/>
  <c r="N16" i="1"/>
  <c r="Q36" i="1"/>
  <c r="N36" i="1"/>
  <c r="N38" i="1"/>
  <c r="N37" i="1"/>
  <c r="Q37" i="1"/>
  <c r="C25" i="2"/>
  <c r="R24" i="1" l="1"/>
  <c r="R16" i="1"/>
  <c r="R36" i="1"/>
  <c r="R25" i="1"/>
  <c r="R37" i="1"/>
  <c r="C21" i="2"/>
  <c r="C32" i="2"/>
  <c r="Q38" i="1"/>
  <c r="R38" i="1" s="1"/>
  <c r="C34" i="2"/>
  <c r="C22" i="2"/>
  <c r="C13" i="2"/>
  <c r="C33" i="2"/>
</calcChain>
</file>

<file path=xl/sharedStrings.xml><?xml version="1.0" encoding="utf-8"?>
<sst xmlns="http://schemas.openxmlformats.org/spreadsheetml/2006/main" count="227" uniqueCount="135">
  <si>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</si>
  <si>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</si>
  <si>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</si>
  <si>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</si>
  <si>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</si>
  <si>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</si>
  <si>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</si>
  <si>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</si>
  <si>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</si>
  <si>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</si>
  <si>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</si>
  <si>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</si>
  <si>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</si>
  <si>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</si>
  <si>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</si>
  <si>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</si>
  <si>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</si>
  <si>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</si>
  <si>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</si>
  <si>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</si>
  <si>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</si>
  <si>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</si>
  <si>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</si>
  <si>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</si>
  <si>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</si>
  <si>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</si>
  <si>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</si>
  <si>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</si>
  <si>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</si>
  <si>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</si>
  <si>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</si>
  <si>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</si>
  <si>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</si>
  <si>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</si>
  <si>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</si>
  <si>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</si>
  <si>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</si>
  <si>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</si>
  <si>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</si>
  <si>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</si>
  <si>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</si>
  <si>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</si>
  <si>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</si>
  <si>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</si>
  <si>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</si>
  <si>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</si>
  <si>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</si>
  <si>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</si>
  <si>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</si>
  <si>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</si>
  <si>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</si>
  <si>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</si>
  <si>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</si>
  <si>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</si>
  <si>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</si>
  <si>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</si>
  <si>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</si>
  <si>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</si>
  <si>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</si>
  <si>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</si>
  <si>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</si>
  <si>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</si>
  <si>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</si>
  <si>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</si>
  <si>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</si>
  <si>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</si>
  <si>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</si>
  <si>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</si>
  <si>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</si>
  <si>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</si>
  <si>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</si>
  <si>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</si>
  <si>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</si>
  <si>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</si>
  <si>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</si>
  <si>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</si>
  <si>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</si>
  <si>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</si>
  <si>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</si>
  <si>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</si>
  <si>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</si>
  <si>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</si>
  <si>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</si>
  <si>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</si>
  <si>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</si>
  <si>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</si>
  <si>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</si>
  <si>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</si>
  <si>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</si>
  <si>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</si>
  <si>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</si>
  <si>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</si>
  <si>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</si>
  <si>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</si>
  <si>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</si>
  <si>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</si>
  <si>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</si>
  <si>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</si>
  <si>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</si>
  <si>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</si>
  <si>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</si>
  <si>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</si>
  <si>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2026/01-Enero</t>
  </si>
  <si>
    <t>2026/02-Febrero</t>
  </si>
  <si>
    <t>2026/03-Marzo</t>
  </si>
  <si>
    <t>2026/04-Abril</t>
  </si>
  <si>
    <t>2026/05-Mayo</t>
  </si>
  <si>
    <t>2026/06-Junio</t>
  </si>
  <si>
    <t>2026/07-Julio</t>
  </si>
  <si>
    <t>2026/08-Agosto</t>
  </si>
  <si>
    <t>2026/09-Septiembre</t>
  </si>
  <si>
    <t>2026/10-Octubre</t>
  </si>
  <si>
    <t>2026/11-Noviembre</t>
  </si>
  <si>
    <t>2026/12-Diciembre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</si>
  <si>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</si>
  <si>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</si>
  <si>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</si>
  <si>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</si>
  <si>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</si>
  <si>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</si>
  <si>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</si>
  <si>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</si>
  <si>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</si>
  <si>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</si>
  <si>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</si>
  <si>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</si>
  <si>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</si>
  <si>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</si>
  <si>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>Monto</t>
  </si>
  <si>
    <t>7. Presupuesto Aprobado: Se refiere al presupuesto aprobado en la Ley de Presupuesto General del Estado</t>
  </si>
  <si>
    <t>8. Presupuesto Modificado: Se refiere al presupuesto aprobado en caso de que el Congreso Nacional apruebe un presupuesto complementario.</t>
  </si>
  <si>
    <t>Total  Devengado</t>
  </si>
  <si>
    <t>Elaborado Por:  Minerba Martinez Guzman</t>
  </si>
  <si>
    <t>Encargada de Formulacion, Monitoreo y Evaluación de Planes, Programas y Proyectos (PPP)</t>
  </si>
  <si>
    <t xml:space="preserve">9. Total Devengado: Son los recursos financieros que surgen con la obligación de pago, por la recepción de conformidad de obras, bienes y servicios oportunamente contratados y/ o en los casos de gastos sin contraprestación, por haberse cumplido los requisitos administrativos dispuestos por el reglamento de la presente ley.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</si>
</sst>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</font>
    <font>
      <b/>
      <sz val="10"/>
      <name val="Calibri"/>
      <family val="2"/>
      <scheme val="minor"/>
    </font>
    <font>
      <sz val="10"/>
      <name val="Calibri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4" fillId="0" borderId="0"/>
  </cellStyleXfs>
  <cellXfs count="84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1" applyFont="1" applyAlignment="1">
      <alignment vertical="center" wrapText="1"/>
    </xf>
    <xf numFmtId="164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164" fontId="5" fillId="0" borderId="1" xfId="1" applyFont="1" applyBorder="1" applyAlignment="1">
      <alignment horizontal="right" vertical="center" wrapText="1"/>
    </xf>
    <xf numFmtId="164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Font="1"/>
    <xf numFmtId="43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164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164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vertical="center"/>
    </xf>
    <xf numFmtId="164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164" fontId="0" fillId="0" borderId="0" xfId="1" applyFont="1" applyFill="1" applyAlignment="1">
      <alignment horizontal="left" vertical="center"/>
    </xf>
    <xf numFmtId="164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164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164" fontId="9" fillId="6" borderId="0" xfId="1" applyFont="1" applyFill="1" applyAlignment="1">
      <alignment vertical="center"/>
    </xf>
    <xf numFmtId="4" fontId="0" fillId="0" borderId="0" xfId="0" applyNumberFormat="1"/>
    <xf numFmtId="164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164" fontId="11" fillId="6" borderId="0" xfId="1" applyFont="1" applyFill="1" applyAlignment="1">
      <alignment horizontal="left" vertical="center"/>
    </xf>
    <xf numFmtId="164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1" applyFont="1" applyFill="1" applyAlignment="1">
      <alignment horizontal="left" vertical="center"/>
    </xf>
    <xf numFmtId="164" fontId="0" fillId="0" borderId="0" xfId="1" applyFont="1" applyFill="1" applyAlignment="1">
      <alignment horizontal="center" vertical="center"/>
    </xf>
    <xf numFmtId="164" fontId="8" fillId="4" borderId="6" xfId="0" applyNumberFormat="1" applyFont="1" applyFill="1" applyBorder="1" applyAlignment="1">
      <alignment vertical="center"/>
    </xf>
    <xf numFmtId="164" fontId="2" fillId="0" borderId="7" xfId="1" applyFont="1" applyFill="1" applyBorder="1" applyAlignment="1">
      <alignment horizontal="left" vertical="center"/>
    </xf>
    <xf numFmtId="164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164" fontId="2" fillId="0" borderId="0" xfId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164" fontId="21" fillId="0" borderId="0" xfId="1" applyFont="1" applyAlignment="1">
      <alignment horizontal="right"/>
    </xf>
    <xf numFmtId="49" fontId="21" fillId="0" borderId="0" xfId="0" applyNumberFormat="1" applyFont="1" applyAlignment="1">
      <alignment horizontal="left" indent="4"/>
    </xf>
    <xf numFmtId="49" fontId="21" fillId="0" borderId="0" xfId="0" applyNumberFormat="1" applyFont="1" applyAlignment="1">
      <alignment horizontal="left" indent="5"/>
    </xf>
    <xf numFmtId="0" fontId="17" fillId="0" borderId="2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 indent="1"/>
    </xf>
    <xf numFmtId="49" fontId="21" fillId="0" borderId="0" xfId="0" applyNumberFormat="1" applyFont="1" applyAlignment="1">
      <alignment horizontal="left" indent="2"/>
    </xf>
    <xf numFmtId="49" fontId="21" fillId="0" borderId="0" xfId="0" applyNumberFormat="1" applyFont="1" applyAlignment="1">
      <alignment horizontal="left" indent="3"/>
    </xf>
  </cellXfs>
  <cellStyles count="3">
    <cellStyle name="Millares" xfId="1" builtinId="3"/>
    <cellStyle name="Normal" xfId="0" builtinId="0"/>
    <cellStyle name="Normal 2" xfId="2" xr:uid="{70961B08-B6F5-4805-A592-DFAA847BE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431618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3"/>
  <sheetViews>
    <sheetView showGridLines="0" tabSelected="1" topLeftCell="A93" zoomScaleNormal="100" zoomScaleSheetLayoutView="100" workbookViewId="0">
      <selection activeCell="C116" sqref="C116"/>
    </sheetView>
  </sheetViews>
  <sheetFormatPr baseColWidth="10" defaultColWidth="11.28515625" defaultRowHeight="15"/>
  <cols>
    <col min="1" max="1" width="1.7109375" customWidth="1"/>
    <col min="2" max="2" width="3.7109375" customWidth="1"/>
    <col min="3" max="3" width="87.28515625" customWidth="1"/>
    <col min="4" max="4" width="19.7109375" style="17" customWidth="1"/>
    <col min="5" max="5" width="16.85546875" style="17" bestFit="1" customWidth="1"/>
    <col min="6" max="6" width="14.140625" bestFit="1" customWidth="1"/>
    <col min="7" max="7" width="15.140625" bestFit="1" customWidth="1"/>
    <col min="8" max="8" width="14.140625" bestFit="1" customWidth="1"/>
    <col min="9" max="9" width="15.140625" bestFit="1" customWidth="1"/>
    <col min="10" max="12" width="14.140625" bestFit="1" customWidth="1"/>
    <col min="13" max="13" width="15.140625" bestFit="1" customWidth="1"/>
    <col min="14" max="14" width="14.140625" bestFit="1" customWidth="1"/>
    <col min="15" max="16" width="15.140625" bestFit="1" customWidth="1"/>
    <col min="17" max="17" width="15" bestFit="1" customWidth="1"/>
    <col min="18" max="18" width="21" bestFit="1" customWidth="1"/>
  </cols>
  <sheetData>
    <row r="3" spans="3:18" ht="28.5" customHeight="1">
      <c r="C3" s="69" t="s"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3:18" ht="21" customHeight="1">
      <c r="C4" s="71" t="s">
        <v>1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3:18" ht="15.75">
      <c r="C5" s="73" t="s">
        <v>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3:18" ht="15.75" customHeight="1">
      <c r="C6" s="75" t="s">
        <v>3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3:18" ht="18" customHeight="1">
      <c r="C7" s="76" t="s">
        <v>4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131</v>
      </c>
    </row>
    <row r="10" spans="3:18" s="13" customFormat="1" ht="17.25" customHeight="1">
      <c r="C10" s="22" t="s">
        <v>20</v>
      </c>
      <c r="D10" s="23">
        <f t="shared" ref="D10:E10" si="0">+D11+D17+D27+D37+D46+D53+D63+D75+D67+D71</f>
        <v>1223200000</v>
      </c>
      <c r="E10" s="23">
        <f t="shared" si="0"/>
        <v>1223200000</v>
      </c>
      <c r="F10" s="23">
        <f>IFERROR(VLOOKUP(C10,'Datos Abierto'!$B$3:$O$46,3,FALSE),0)</f>
        <v>50608400.520000003</v>
      </c>
      <c r="G10" s="23">
        <f>IFERROR(VLOOKUP(C10,'Datos Abierto'!$B$3:$O$46,4,FALSE),0)</f>
        <v>95969942.469999999</v>
      </c>
      <c r="H10" s="23">
        <f>IFERROR(VLOOKUP(C10,'Datos Abierto'!$B$3:$O$46,5,FALSE),0)</f>
        <v>85472244.030000001</v>
      </c>
      <c r="I10" s="23">
        <f>IFERROR(VLOOKUP(C10,'Datos Abierto'!$B$3:$O$46,6,FALSE),0)</f>
        <v>104276290.04000001</v>
      </c>
      <c r="J10" s="23">
        <f>IFERROR(VLOOKUP(C10,'Datos Abierto'!$B$3:$O$46,7,FALSE),0)</f>
        <v>81500589.739999995</v>
      </c>
      <c r="K10" s="23">
        <f>IFERROR(VLOOKUP(C10,'Datos Abierto'!$B$3:$O$46,8,FALSE),0)</f>
        <v>0</v>
      </c>
      <c r="L10" s="23">
        <f>IFERROR(VLOOKUP(C10,'Datos Abierto'!$B$3:$O$46,9,FALSE),0)</f>
        <v>0</v>
      </c>
      <c r="M10" s="23">
        <f>IFERROR(VLOOKUP(C10,'Datos Abierto'!$B$3:$O$46,10,FALSE),0)</f>
        <v>0</v>
      </c>
      <c r="N10" s="23">
        <f>IFERROR(VLOOKUP(C10,'Datos Abierto'!$B$3:$O$46,11,FALSE),0)</f>
        <v>0</v>
      </c>
      <c r="O10" s="23">
        <f>IFERROR(VLOOKUP(C10,'Datos Abierto'!$B$3:$O$46,12,FALSE),0)</f>
        <v>0</v>
      </c>
      <c r="P10" s="23">
        <f>IFERROR(VLOOKUP(C10,'Datos Abierto'!$B$3:$O$46,13,FALSE),0)</f>
        <v>0</v>
      </c>
      <c r="Q10" s="23">
        <f>IFERROR(VLOOKUP(C10,'Datos Abierto'!$B$3:$O$46,14,FALSE),0)</f>
        <v>0</v>
      </c>
      <c r="R10" s="34">
        <f>SUM(F10:Q10)</f>
        <v>417827466.80000001</v>
      </c>
    </row>
    <row r="11" spans="3:18" s="14" customFormat="1" ht="17.25" customHeight="1">
      <c r="C11" s="24" t="s">
        <v>21</v>
      </c>
      <c r="D11" s="25">
        <f t="shared" ref="D11" si="1">SUM(D12:D16)</f>
        <v>868703938</v>
      </c>
      <c r="E11" s="25">
        <v>868703938</v>
      </c>
      <c r="F11" s="25">
        <f>IFERROR(VLOOKUP(C11,'Datos Abierto'!$B$3:$O$46,3,FALSE),0)</f>
        <v>41560322.630000003</v>
      </c>
      <c r="G11" s="25">
        <f>IFERROR(VLOOKUP(C11,'Datos Abierto'!$B$3:$O$46,4,FALSE),0)</f>
        <v>78187600.209999993</v>
      </c>
      <c r="H11" s="25">
        <f>IFERROR(VLOOKUP(C11,'Datos Abierto'!$B$3:$O$46,5,FALSE),0)</f>
        <v>64212469.189999998</v>
      </c>
      <c r="I11" s="25">
        <f>IFERROR(VLOOKUP(C11,'Datos Abierto'!$B$3:$O$46,6,FALSE),0)</f>
        <v>84825172.310000002</v>
      </c>
      <c r="J11" s="25">
        <f>IFERROR(VLOOKUP(C11,'Datos Abierto'!$B$3:$O$46,7,FALSE),0)</f>
        <v>62136078.07</v>
      </c>
      <c r="K11" s="25">
        <f>IFERROR(VLOOKUP(C11,'Datos Abierto'!$B$3:$O$46,8,FALSE),0)</f>
        <v>0</v>
      </c>
      <c r="L11" s="25">
        <f>IFERROR(VLOOKUP(C11,'Datos Abierto'!$B$3:$O$46,9,FALSE),0)</f>
        <v>0</v>
      </c>
      <c r="M11" s="25">
        <f>IFERROR(VLOOKUP(C11,'Datos Abierto'!$B$3:$O$46,10,FALSE),0)</f>
        <v>0</v>
      </c>
      <c r="N11" s="25">
        <f>IFERROR(VLOOKUP(C11,'Datos Abierto'!$B$3:$O$46,11,FALSE),0)</f>
        <v>0</v>
      </c>
      <c r="O11" s="25">
        <f>IFERROR(VLOOKUP(C11,'Datos Abierto'!$B$3:$O$46,12,FALSE),0)</f>
        <v>0</v>
      </c>
      <c r="P11" s="25">
        <f>IFERROR(VLOOKUP(C11,'Datos Abierto'!$B$3:$O$46,13,FALSE),0)</f>
        <v>0</v>
      </c>
      <c r="Q11" s="25">
        <f>IFERROR(VLOOKUP(C11,'Datos Abierto'!$B$3:$O$46,14,FALSE),0)</f>
        <v>0</v>
      </c>
      <c r="R11" s="35">
        <f t="shared" ref="R11:R41" si="2">SUM(F11:Q11)</f>
        <v>330921642.41000003</v>
      </c>
    </row>
    <row r="12" spans="3:18" s="15" customFormat="1" ht="17.25" customHeight="1">
      <c r="C12" s="26" t="s">
        <v>22</v>
      </c>
      <c r="D12" s="27">
        <v>668619954</v>
      </c>
      <c r="E12" s="27">
        <v>668619954</v>
      </c>
      <c r="F12" s="28">
        <f>IFERROR(VLOOKUP(C12,'Datos Abierto'!$B$3:$O$46,3,FALSE),0)</f>
        <v>35155387.130000003</v>
      </c>
      <c r="G12" s="28">
        <f>IFERROR(VLOOKUP(C12,'Datos Abierto'!$B$3:$O$46,4,FALSE),0)</f>
        <v>66980970.130000003</v>
      </c>
      <c r="H12" s="28">
        <f>IFERROR(VLOOKUP(C12,'Datos Abierto'!$B$3:$O$46,5,FALSE),0)</f>
        <v>54434010.770000003</v>
      </c>
      <c r="I12" s="28">
        <f>IFERROR(VLOOKUP(C12,'Datos Abierto'!$B$3:$O$46,6,FALSE),0)</f>
        <v>45359332.460000001</v>
      </c>
      <c r="J12" s="28">
        <f>IFERROR(VLOOKUP(C12,'Datos Abierto'!$B$3:$O$46,7,FALSE),0)</f>
        <v>52622467.469999999</v>
      </c>
      <c r="K12" s="28">
        <f>IFERROR(VLOOKUP(C12,'Datos Abierto'!$B$3:$O$46,8,FALSE),0)</f>
        <v>0</v>
      </c>
      <c r="L12" s="28">
        <f>IFERROR(VLOOKUP(C12,'Datos Abierto'!$B$3:$O$46,9,FALSE),0)</f>
        <v>0</v>
      </c>
      <c r="M12" s="28">
        <f>IFERROR(VLOOKUP(C12,'Datos Abierto'!$B$3:$O$46,10,FALSE),0)</f>
        <v>0</v>
      </c>
      <c r="N12" s="28">
        <f>IFERROR(VLOOKUP(C12,'Datos Abierto'!$B$3:$O$46,11,FALSE),0)</f>
        <v>0</v>
      </c>
      <c r="O12" s="28">
        <f>IFERROR(VLOOKUP(C12,'Datos Abierto'!$B$3:$O$46,12,FALSE),0)</f>
        <v>0</v>
      </c>
      <c r="P12" s="28">
        <f>IFERROR(VLOOKUP(C12,'Datos Abierto'!$B$3:$O$46,13,FALSE),0)</f>
        <v>0</v>
      </c>
      <c r="Q12" s="28">
        <f>IFERROR(VLOOKUP(C12,'Datos Abierto'!$B$3:$O$46,14,FALSE),0)</f>
        <v>0</v>
      </c>
      <c r="R12" s="36">
        <f>SUM(F12:Q12)</f>
        <v>254552167.96000001</v>
      </c>
    </row>
    <row r="13" spans="3:18" s="15" customFormat="1" ht="17.25" customHeight="1">
      <c r="C13" s="26" t="s">
        <v>23</v>
      </c>
      <c r="D13" s="28">
        <v>98992548</v>
      </c>
      <c r="E13" s="28">
        <v>98992548</v>
      </c>
      <c r="F13" s="28">
        <f>IFERROR(VLOOKUP(C13,'Datos Abierto'!$B$3:$O$46,3,FALSE),0)</f>
        <v>1040000</v>
      </c>
      <c r="G13" s="28">
        <f>IFERROR(VLOOKUP(C13,'Datos Abierto'!$B$3:$O$46,4,FALSE),0)</f>
        <v>970000</v>
      </c>
      <c r="H13" s="28">
        <f>IFERROR(VLOOKUP(C13,'Datos Abierto'!$B$3:$O$46,5,FALSE),0)</f>
        <v>1763187.19</v>
      </c>
      <c r="I13" s="28">
        <f>IFERROR(VLOOKUP(C13,'Datos Abierto'!$B$3:$O$46,6,FALSE),0)</f>
        <v>32530688.699999999</v>
      </c>
      <c r="J13" s="28">
        <f>IFERROR(VLOOKUP(C13,'Datos Abierto'!$B$3:$O$46,7,FALSE),0)</f>
        <v>1468108.76</v>
      </c>
      <c r="K13" s="28">
        <f>IFERROR(VLOOKUP(C13,'Datos Abierto'!$B$3:$O$46,8,FALSE),0)</f>
        <v>0</v>
      </c>
      <c r="L13" s="28">
        <f>IFERROR(VLOOKUP(C13,'Datos Abierto'!$B$3:$O$46,9,FALSE),0)</f>
        <v>0</v>
      </c>
      <c r="M13" s="28">
        <f>IFERROR(VLOOKUP(C13,'Datos Abierto'!$B$3:$O$46,10,FALSE),0)</f>
        <v>0</v>
      </c>
      <c r="N13" s="28">
        <f>IFERROR(VLOOKUP(C13,'Datos Abierto'!$B$3:$O$46,11,FALSE),0)</f>
        <v>0</v>
      </c>
      <c r="O13" s="28">
        <f>IFERROR(VLOOKUP(C13,'Datos Abierto'!$B$3:$O$46,12,FALSE),0)</f>
        <v>0</v>
      </c>
      <c r="P13" s="28">
        <f>IFERROR(VLOOKUP(C13,'Datos Abierto'!$B$3:$O$46,13,FALSE),0)</f>
        <v>0</v>
      </c>
      <c r="Q13" s="28">
        <f>IFERROR(VLOOKUP(C13,'Datos Abierto'!$B$3:$O$46,14,FALSE),0)</f>
        <v>0</v>
      </c>
      <c r="R13" s="36">
        <f t="shared" si="2"/>
        <v>37771984.649999999</v>
      </c>
    </row>
    <row r="14" spans="3:18" s="15" customFormat="1" ht="17.25" customHeight="1">
      <c r="C14" s="26" t="s">
        <v>24</v>
      </c>
      <c r="D14" s="27">
        <v>1800000</v>
      </c>
      <c r="E14" s="27">
        <v>1800000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0</v>
      </c>
      <c r="I14" s="28">
        <f>IFERROR(VLOOKUP(C14,'Datos Abierto'!$B$3:$O$46,6,FALSE),0)</f>
        <v>3393</v>
      </c>
      <c r="J14" s="28">
        <f>IFERROR(VLOOKUP(C14,'Datos Abierto'!$B$3:$O$46,7,FALSE),0)</f>
        <v>5251.2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0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0</v>
      </c>
      <c r="Q14" s="28">
        <f>IFERROR(VLOOKUP(C14,'Datos Abierto'!$B$3:$O$46,14,FALSE),0)</f>
        <v>0</v>
      </c>
      <c r="R14" s="36">
        <f t="shared" si="2"/>
        <v>8644.2000000000007</v>
      </c>
    </row>
    <row r="15" spans="3:18" s="15" customFormat="1" ht="17.25" customHeight="1">
      <c r="C15" s="26" t="s">
        <v>25</v>
      </c>
      <c r="D15" s="27">
        <v>200000</v>
      </c>
      <c r="E15" s="27">
        <v>200000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0</v>
      </c>
    </row>
    <row r="16" spans="3:18" s="15" customFormat="1" ht="17.25" customHeight="1">
      <c r="C16" s="26" t="s">
        <v>26</v>
      </c>
      <c r="D16" s="27">
        <v>99091436</v>
      </c>
      <c r="E16" s="27">
        <v>99091436</v>
      </c>
      <c r="F16" s="28">
        <f>IFERROR(VLOOKUP(C16,'Datos Abierto'!$B$3:$O$46,3,FALSE),0)</f>
        <v>5364935.5</v>
      </c>
      <c r="G16" s="28">
        <f>IFERROR(VLOOKUP(C16,'Datos Abierto'!$B$3:$O$46,4,FALSE),0)</f>
        <v>10236630.08</v>
      </c>
      <c r="H16" s="28">
        <f>IFERROR(VLOOKUP(C16,'Datos Abierto'!$B$3:$O$46,5,FALSE),0)</f>
        <v>8015271.2300000004</v>
      </c>
      <c r="I16" s="28">
        <f>IFERROR(VLOOKUP(C16,'Datos Abierto'!$B$3:$O$46,6,FALSE),0)</f>
        <v>6931758.1500000004</v>
      </c>
      <c r="J16" s="28">
        <f>IFERROR(VLOOKUP(C16,'Datos Abierto'!$B$3:$O$46,7,FALSE),0)</f>
        <v>8040250.6399999997</v>
      </c>
      <c r="K16" s="28">
        <f>IFERROR(VLOOKUP(C16,'Datos Abierto'!$B$3:$O$46,8,FALSE),0)</f>
        <v>0</v>
      </c>
      <c r="L16" s="28">
        <f>IFERROR(VLOOKUP(C16,'Datos Abierto'!$B$3:$O$46,9,FALSE),0)</f>
        <v>0</v>
      </c>
      <c r="M16" s="28">
        <f>IFERROR(VLOOKUP(C16,'Datos Abierto'!$B$3:$O$46,10,FALSE),0)</f>
        <v>0</v>
      </c>
      <c r="N16" s="28">
        <f>IFERROR(VLOOKUP(C16,'Datos Abierto'!$B$3:$O$46,11,FALSE),0)</f>
        <v>0</v>
      </c>
      <c r="O16" s="28">
        <f>IFERROR(VLOOKUP(C16,'Datos Abierto'!$B$3:$O$46,12,FALSE),0)</f>
        <v>0</v>
      </c>
      <c r="P16" s="28">
        <f>IFERROR(VLOOKUP(C16,'Datos Abierto'!$B$3:$O$46,13,FALSE),0)</f>
        <v>0</v>
      </c>
      <c r="Q16" s="28">
        <f>IFERROR(VLOOKUP(C16,'Datos Abierto'!$B$3:$O$46,14,FALSE),0)</f>
        <v>0</v>
      </c>
      <c r="R16" s="36">
        <f t="shared" si="2"/>
        <v>38588845.600000001</v>
      </c>
    </row>
    <row r="17" spans="3:18" s="16" customFormat="1" ht="17.25" customHeight="1">
      <c r="C17" s="30" t="s">
        <v>27</v>
      </c>
      <c r="D17" s="31">
        <f t="shared" ref="D17:E17" si="3">SUM(D18:D26)</f>
        <v>271200000</v>
      </c>
      <c r="E17" s="31">
        <f t="shared" si="3"/>
        <v>271200000</v>
      </c>
      <c r="F17" s="31">
        <f>IFERROR(VLOOKUP(C17,'Datos Abierto'!$B$3:$O$46,3,FALSE),0)</f>
        <v>9048077.8900000006</v>
      </c>
      <c r="G17" s="31">
        <f>IFERROR(VLOOKUP(C17,'Datos Abierto'!$B$3:$O$46,4,FALSE),0)</f>
        <v>17570228.859999999</v>
      </c>
      <c r="H17" s="31">
        <f>IFERROR(VLOOKUP(C17,'Datos Abierto'!$B$3:$O$46,5,FALSE),0)</f>
        <v>20538947.640000001</v>
      </c>
      <c r="I17" s="31">
        <f>IFERROR(VLOOKUP(C17,'Datos Abierto'!$B$3:$O$46,6,FALSE),0)</f>
        <v>15970746.310000001</v>
      </c>
      <c r="J17" s="31">
        <f>IFERROR(VLOOKUP(C17,'Datos Abierto'!$B$3:$O$46,7,FALSE),0)</f>
        <v>15706115.5</v>
      </c>
      <c r="K17" s="31">
        <f>IFERROR(VLOOKUP(C17,'Datos Abierto'!$B$3:$O$46,8,FALSE),0)</f>
        <v>0</v>
      </c>
      <c r="L17" s="31">
        <f>IFERROR(VLOOKUP(C17,'Datos Abierto'!$B$3:$O$46,9,FALSE),0)</f>
        <v>0</v>
      </c>
      <c r="M17" s="31">
        <f>IFERROR(VLOOKUP(C17,'Datos Abierto'!$B$3:$O$46,10,FALSE),0)</f>
        <v>0</v>
      </c>
      <c r="N17" s="31">
        <f>IFERROR(VLOOKUP(C17,'Datos Abierto'!$B$3:$O$46,11,FALSE),0)</f>
        <v>0</v>
      </c>
      <c r="O17" s="31">
        <f>IFERROR(VLOOKUP(C17,'Datos Abierto'!$B$3:$O$46,12,FALSE),0)</f>
        <v>0</v>
      </c>
      <c r="P17" s="31">
        <f>IFERROR(VLOOKUP(C17,'Datos Abierto'!$B$3:$O$46,13,FALSE),0)</f>
        <v>0</v>
      </c>
      <c r="Q17" s="31">
        <f>IFERROR(VLOOKUP(C17,'Datos Abierto'!$B$3:$O$46,14,FALSE),0)</f>
        <v>0</v>
      </c>
      <c r="R17" s="36">
        <f t="shared" si="2"/>
        <v>78834116.200000003</v>
      </c>
    </row>
    <row r="18" spans="3:18" s="15" customFormat="1" ht="17.25" customHeight="1">
      <c r="C18" s="26" t="s">
        <v>28</v>
      </c>
      <c r="D18" s="29">
        <v>99800000</v>
      </c>
      <c r="E18" s="29">
        <v>99800000</v>
      </c>
      <c r="F18" s="28">
        <f>IFERROR(VLOOKUP(C18,'Datos Abierto'!$B$3:$O$46,3,FALSE),0)</f>
        <v>8091803.3899999997</v>
      </c>
      <c r="G18" s="28">
        <f>IFERROR(VLOOKUP(C18,'Datos Abierto'!$B$3:$O$46,4,FALSE),0)</f>
        <v>8503501.0299999993</v>
      </c>
      <c r="H18" s="28">
        <f>IFERROR(VLOOKUP(C18,'Datos Abierto'!$B$3:$O$46,5,FALSE),0)</f>
        <v>9482140.1600000001</v>
      </c>
      <c r="I18" s="28">
        <f>IFERROR(VLOOKUP(C18,'Datos Abierto'!$B$3:$O$46,6,FALSE),0)</f>
        <v>7592393.25</v>
      </c>
      <c r="J18" s="28">
        <f>IFERROR(VLOOKUP(C18,'Datos Abierto'!$B$3:$O$46,7,FALSE),0)</f>
        <v>8796761.5399999991</v>
      </c>
      <c r="K18" s="28">
        <f>IFERROR(VLOOKUP(C18,'Datos Abierto'!$B$3:$O$46,8,FALSE),0)</f>
        <v>0</v>
      </c>
      <c r="L18" s="28">
        <f>IFERROR(VLOOKUP(C18,'Datos Abierto'!$B$3:$O$46,9,FALSE),0)</f>
        <v>0</v>
      </c>
      <c r="M18" s="28">
        <f>IFERROR(VLOOKUP(C18,'Datos Abierto'!$B$3:$O$46,10,FALSE),0)</f>
        <v>0</v>
      </c>
      <c r="N18" s="28">
        <f>IFERROR(VLOOKUP(C18,'Datos Abierto'!$B$3:$O$46,11,FALSE),0)</f>
        <v>0</v>
      </c>
      <c r="O18" s="28">
        <f>IFERROR(VLOOKUP(C18,'Datos Abierto'!$B$3:$O$46,12,FALSE),0)</f>
        <v>0</v>
      </c>
      <c r="P18" s="28">
        <f>IFERROR(VLOOKUP(C18,'Datos Abierto'!$B$3:$O$46,13,FALSE),0)</f>
        <v>0</v>
      </c>
      <c r="Q18" s="28">
        <f>IFERROR(VLOOKUP(C18,'Datos Abierto'!$B$3:$O$46,14,FALSE),0)</f>
        <v>0</v>
      </c>
      <c r="R18" s="36">
        <f t="shared" si="2"/>
        <v>42466599.369999997</v>
      </c>
    </row>
    <row r="19" spans="3:18" s="15" customFormat="1" ht="17.25" customHeight="1">
      <c r="C19" s="26" t="s">
        <v>29</v>
      </c>
      <c r="D19" s="27">
        <v>10000000</v>
      </c>
      <c r="E19" s="27">
        <v>10000000</v>
      </c>
      <c r="F19" s="28">
        <f>IFERROR(VLOOKUP(C19,'Datos Abierto'!$B$3:$O$46,3,FALSE),0)</f>
        <v>0</v>
      </c>
      <c r="G19" s="28">
        <f>IFERROR(VLOOKUP(C19,'Datos Abierto'!$B$3:$O$46,4,FALSE),0)</f>
        <v>0</v>
      </c>
      <c r="H19" s="28">
        <f>IFERROR(VLOOKUP(C19,'Datos Abierto'!$B$3:$O$46,5,FALSE),0)</f>
        <v>199999.98</v>
      </c>
      <c r="I19" s="28">
        <f>IFERROR(VLOOKUP(C19,'Datos Abierto'!$B$3:$O$46,6,FALSE),0)</f>
        <v>227736.66</v>
      </c>
      <c r="J19" s="28">
        <f>IFERROR(VLOOKUP(C19,'Datos Abierto'!$B$3:$O$46,7,FALSE),0)</f>
        <v>66666.66</v>
      </c>
      <c r="K19" s="28">
        <f>IFERROR(VLOOKUP(C19,'Datos Abierto'!$B$3:$O$46,8,FALSE),0)</f>
        <v>0</v>
      </c>
      <c r="L19" s="28">
        <f>IFERROR(VLOOKUP(C19,'Datos Abierto'!$B$3:$O$46,9,FALSE),0)</f>
        <v>0</v>
      </c>
      <c r="M19" s="28">
        <f>IFERROR(VLOOKUP(C19,'Datos Abierto'!$B$3:$O$46,10,FALSE),0)</f>
        <v>0</v>
      </c>
      <c r="N19" s="28">
        <f>IFERROR(VLOOKUP(C19,'Datos Abierto'!$B$3:$O$46,11,FALSE),0)</f>
        <v>0</v>
      </c>
      <c r="O19" s="28">
        <f>IFERROR(VLOOKUP(C19,'Datos Abierto'!$B$3:$O$46,12,FALSE),0)</f>
        <v>0</v>
      </c>
      <c r="P19" s="28">
        <f>IFERROR(VLOOKUP(C19,'Datos Abierto'!$B$3:$O$46,13,FALSE),0)</f>
        <v>0</v>
      </c>
      <c r="Q19" s="28">
        <f>IFERROR(VLOOKUP(C19,'Datos Abierto'!$B$3:$O$46,14,FALSE),0)</f>
        <v>0</v>
      </c>
      <c r="R19" s="36">
        <f t="shared" si="2"/>
        <v>494403.30000000005</v>
      </c>
    </row>
    <row r="20" spans="3:18" s="15" customFormat="1" ht="17.25" customHeight="1">
      <c r="C20" s="26" t="s">
        <v>30</v>
      </c>
      <c r="D20" s="27">
        <v>7000000</v>
      </c>
      <c r="E20" s="27">
        <v>7000000</v>
      </c>
      <c r="F20" s="28">
        <f>IFERROR(VLOOKUP(C20,'Datos Abierto'!$B$3:$O$46,3,FALSE),0)</f>
        <v>0</v>
      </c>
      <c r="G20" s="28">
        <f>IFERROR(VLOOKUP(C20,'Datos Abierto'!$B$3:$O$46,4,FALSE),0)</f>
        <v>0</v>
      </c>
      <c r="H20" s="28">
        <f>IFERROR(VLOOKUP(C20,'Datos Abierto'!$B$3:$O$46,5,FALSE),0)</f>
        <v>192500.5</v>
      </c>
      <c r="I20" s="28">
        <f>IFERROR(VLOOKUP(C20,'Datos Abierto'!$B$3:$O$46,6,FALSE),0)</f>
        <v>372115</v>
      </c>
      <c r="J20" s="28">
        <f>IFERROR(VLOOKUP(C20,'Datos Abierto'!$B$3:$O$46,7,FALSE),0)</f>
        <v>302818</v>
      </c>
      <c r="K20" s="28">
        <f>IFERROR(VLOOKUP(C20,'Datos Abierto'!$B$3:$O$46,8,FALSE),0)</f>
        <v>0</v>
      </c>
      <c r="L20" s="28">
        <f>IFERROR(VLOOKUP(C20,'Datos Abierto'!$B$3:$O$46,9,FALSE),0)</f>
        <v>0</v>
      </c>
      <c r="M20" s="28">
        <f>IFERROR(VLOOKUP(C20,'Datos Abierto'!$B$3:$O$46,10,FALSE),0)</f>
        <v>0</v>
      </c>
      <c r="N20" s="28">
        <f>IFERROR(VLOOKUP(C20,'Datos Abierto'!$B$3:$O$46,11,FALSE),0)</f>
        <v>0</v>
      </c>
      <c r="O20" s="28">
        <f>IFERROR(VLOOKUP(C20,'Datos Abierto'!$B$3:$O$46,12,FALSE),0)</f>
        <v>0</v>
      </c>
      <c r="P20" s="28">
        <f>IFERROR(VLOOKUP(C20,'Datos Abierto'!$B$3:$O$46,13,FALSE),0)</f>
        <v>0</v>
      </c>
      <c r="Q20" s="28">
        <f>IFERROR(VLOOKUP(C20,'Datos Abierto'!$B$3:$O$46,14,FALSE),0)</f>
        <v>0</v>
      </c>
      <c r="R20" s="36">
        <f t="shared" si="2"/>
        <v>867433.5</v>
      </c>
    </row>
    <row r="21" spans="3:18" s="15" customFormat="1" ht="17.25" customHeight="1">
      <c r="C21" s="26" t="s">
        <v>31</v>
      </c>
      <c r="D21" s="27">
        <v>4600000</v>
      </c>
      <c r="E21" s="27">
        <v>4600000</v>
      </c>
      <c r="F21" s="28">
        <f>IFERROR(VLOOKUP(C21,'Datos Abierto'!$B$3:$O$46,3,FALSE),0)</f>
        <v>212083.56</v>
      </c>
      <c r="G21" s="28">
        <f>IFERROR(VLOOKUP(C21,'Datos Abierto'!$B$3:$O$46,4,FALSE),0)</f>
        <v>1000000</v>
      </c>
      <c r="H21" s="28">
        <f>IFERROR(VLOOKUP(C21,'Datos Abierto'!$B$3:$O$46,5,FALSE),0)</f>
        <v>0</v>
      </c>
      <c r="I21" s="28">
        <f>IFERROR(VLOOKUP(C21,'Datos Abierto'!$B$3:$O$46,6,FALSE),0)</f>
        <v>0</v>
      </c>
      <c r="J21" s="28">
        <f>IFERROR(VLOOKUP(C21,'Datos Abierto'!$B$3:$O$46,7,FALSE),0)</f>
        <v>19000</v>
      </c>
      <c r="K21" s="28">
        <f>IFERROR(VLOOKUP(C21,'Datos Abierto'!$B$3:$O$46,8,FALSE),0)</f>
        <v>0</v>
      </c>
      <c r="L21" s="28">
        <f>IFERROR(VLOOKUP(C21,'Datos Abierto'!$B$3:$O$46,9,FALSE),0)</f>
        <v>0</v>
      </c>
      <c r="M21" s="28">
        <f>IFERROR(VLOOKUP(C21,'Datos Abierto'!$B$3:$O$46,10,FALSE),0)</f>
        <v>0</v>
      </c>
      <c r="N21" s="28">
        <f>IFERROR(VLOOKUP(C21,'Datos Abierto'!$B$3:$O$46,11,FALSE),0)</f>
        <v>0</v>
      </c>
      <c r="O21" s="28">
        <f>IFERROR(VLOOKUP(C21,'Datos Abierto'!$B$3:$O$46,12,FALSE),0)</f>
        <v>0</v>
      </c>
      <c r="P21" s="28">
        <f>IFERROR(VLOOKUP(C21,'Datos Abierto'!$B$3:$O$46,13,FALSE),0)</f>
        <v>0</v>
      </c>
      <c r="Q21" s="28">
        <f>IFERROR(VLOOKUP(C21,'Datos Abierto'!$B$3:$O$46,14,FALSE),0)</f>
        <v>0</v>
      </c>
      <c r="R21" s="36">
        <f t="shared" si="2"/>
        <v>1231083.56</v>
      </c>
    </row>
    <row r="22" spans="3:18" s="15" customFormat="1" ht="17.25" customHeight="1">
      <c r="C22" s="26" t="s">
        <v>32</v>
      </c>
      <c r="D22" s="29">
        <v>100500000</v>
      </c>
      <c r="E22" s="29">
        <v>100500000</v>
      </c>
      <c r="F22" s="28">
        <f>IFERROR(VLOOKUP(C22,'Datos Abierto'!$B$3:$O$46,3,FALSE),0)</f>
        <v>303663.64</v>
      </c>
      <c r="G22" s="28">
        <f>IFERROR(VLOOKUP(C22,'Datos Abierto'!$B$3:$O$46,4,FALSE),0)</f>
        <v>7486249.2400000002</v>
      </c>
      <c r="H22" s="28">
        <f>IFERROR(VLOOKUP(C22,'Datos Abierto'!$B$3:$O$46,5,FALSE),0)</f>
        <v>9658589.4900000002</v>
      </c>
      <c r="I22" s="28">
        <f>IFERROR(VLOOKUP(C22,'Datos Abierto'!$B$3:$O$46,6,FALSE),0)</f>
        <v>7311044.29</v>
      </c>
      <c r="J22" s="28">
        <f>IFERROR(VLOOKUP(C22,'Datos Abierto'!$B$3:$O$46,7,FALSE),0)</f>
        <v>5316721.28</v>
      </c>
      <c r="K22" s="28">
        <f>IFERROR(VLOOKUP(C22,'Datos Abierto'!$B$3:$O$46,8,FALSE),0)</f>
        <v>0</v>
      </c>
      <c r="L22" s="28">
        <f>IFERROR(VLOOKUP(C22,'Datos Abierto'!$B$3:$O$46,9,FALSE),0)</f>
        <v>0</v>
      </c>
      <c r="M22" s="28">
        <f>IFERROR(VLOOKUP(C22,'Datos Abierto'!$B$3:$O$46,10,FALSE),0)</f>
        <v>0</v>
      </c>
      <c r="N22" s="28">
        <f>IFERROR(VLOOKUP(C22,'Datos Abierto'!$B$3:$O$46,11,FALSE),0)</f>
        <v>0</v>
      </c>
      <c r="O22" s="28">
        <f>IFERROR(VLOOKUP(C22,'Datos Abierto'!$B$3:$O$46,12,FALSE),0)</f>
        <v>0</v>
      </c>
      <c r="P22" s="28">
        <f>IFERROR(VLOOKUP(C22,'Datos Abierto'!$B$3:$O$46,13,FALSE),0)</f>
        <v>0</v>
      </c>
      <c r="Q22" s="28">
        <f>IFERROR(VLOOKUP(C22,'Datos Abierto'!$B$3:$O$46,14,FALSE),0)</f>
        <v>0</v>
      </c>
      <c r="R22" s="36">
        <f t="shared" si="2"/>
        <v>30076267.940000001</v>
      </c>
    </row>
    <row r="23" spans="3:18" s="15" customFormat="1" ht="17.25" customHeight="1">
      <c r="C23" s="26" t="s">
        <v>33</v>
      </c>
      <c r="D23" s="29">
        <v>14500000</v>
      </c>
      <c r="E23" s="29">
        <v>14500000</v>
      </c>
      <c r="F23" s="28">
        <f>IFERROR(VLOOKUP(C23,'Datos Abierto'!$B$3:$O$46,3,FALSE),0)</f>
        <v>422837.15</v>
      </c>
      <c r="G23" s="28">
        <f>IFERROR(VLOOKUP(C23,'Datos Abierto'!$B$3:$O$46,4,FALSE),0)</f>
        <v>376315.13</v>
      </c>
      <c r="H23" s="28">
        <f>IFERROR(VLOOKUP(C23,'Datos Abierto'!$B$3:$O$46,5,FALSE),0)</f>
        <v>468113.66</v>
      </c>
      <c r="I23" s="28">
        <f>IFERROR(VLOOKUP(C23,'Datos Abierto'!$B$3:$O$46,6,FALSE),0)</f>
        <v>392591.45</v>
      </c>
      <c r="J23" s="28">
        <f>IFERROR(VLOOKUP(C23,'Datos Abierto'!$B$3:$O$46,7,FALSE),0)</f>
        <v>543098.96</v>
      </c>
      <c r="K23" s="28">
        <f>IFERROR(VLOOKUP(C23,'Datos Abierto'!$B$3:$O$46,8,FALSE),0)</f>
        <v>0</v>
      </c>
      <c r="L23" s="28">
        <f>IFERROR(VLOOKUP(C23,'Datos Abierto'!$B$3:$O$46,9,FALSE),0)</f>
        <v>0</v>
      </c>
      <c r="M23" s="28">
        <f>IFERROR(VLOOKUP(C23,'Datos Abierto'!$B$3:$O$46,10,FALSE),0)</f>
        <v>0</v>
      </c>
      <c r="N23" s="28">
        <f>IFERROR(VLOOKUP(C23,'Datos Abierto'!$B$3:$O$46,11,FALSE),0)</f>
        <v>0</v>
      </c>
      <c r="O23" s="28">
        <f>IFERROR(VLOOKUP(C23,'Datos Abierto'!$B$3:$O$46,12,FALSE),0)</f>
        <v>0</v>
      </c>
      <c r="P23" s="28">
        <f>IFERROR(VLOOKUP(C23,'Datos Abierto'!$B$3:$O$46,13,FALSE),0)</f>
        <v>0</v>
      </c>
      <c r="Q23" s="28">
        <f>IFERROR(VLOOKUP(C23,'Datos Abierto'!$B$3:$O$46,14,FALSE),0)</f>
        <v>0</v>
      </c>
      <c r="R23" s="36">
        <f t="shared" si="2"/>
        <v>2202956.3499999996</v>
      </c>
    </row>
    <row r="24" spans="3:18" s="15" customFormat="1" ht="18" customHeight="1">
      <c r="C24" s="26" t="s">
        <v>34</v>
      </c>
      <c r="D24" s="29">
        <v>10400000</v>
      </c>
      <c r="E24" s="29">
        <v>10400000</v>
      </c>
      <c r="F24" s="28">
        <f>IFERROR(VLOOKUP(C24,'Datos Abierto'!$B$3:$O$46,3,FALSE),0)</f>
        <v>0</v>
      </c>
      <c r="G24" s="28">
        <f>IFERROR(VLOOKUP(C24,'Datos Abierto'!$B$3:$O$46,4,FALSE),0)</f>
        <v>172848.83</v>
      </c>
      <c r="H24" s="28">
        <f>IFERROR(VLOOKUP(C24,'Datos Abierto'!$B$3:$O$46,5,FALSE),0)</f>
        <v>175976.84</v>
      </c>
      <c r="I24" s="28">
        <f>IFERROR(VLOOKUP(C24,'Datos Abierto'!$B$3:$O$46,6,FALSE),0)</f>
        <v>11553.76</v>
      </c>
      <c r="J24" s="28">
        <f>IFERROR(VLOOKUP(C24,'Datos Abierto'!$B$3:$O$46,7,FALSE),0)</f>
        <v>531875.94999999995</v>
      </c>
      <c r="K24" s="28">
        <f>IFERROR(VLOOKUP(C24,'Datos Abierto'!$B$3:$O$46,8,FALSE),0)</f>
        <v>0</v>
      </c>
      <c r="L24" s="28">
        <f>IFERROR(VLOOKUP(C24,'Datos Abierto'!$B$3:$O$46,9,FALSE),0)</f>
        <v>0</v>
      </c>
      <c r="M24" s="28">
        <f>IFERROR(VLOOKUP(C24,'Datos Abierto'!$B$3:$O$46,10,FALSE),0)</f>
        <v>0</v>
      </c>
      <c r="N24" s="28">
        <f>IFERROR(VLOOKUP(C24,'Datos Abierto'!$B$3:$O$46,11,FALSE),0)</f>
        <v>0</v>
      </c>
      <c r="O24" s="28">
        <f>IFERROR(VLOOKUP(C24,'Datos Abierto'!$B$3:$O$46,12,FALSE),0)</f>
        <v>0</v>
      </c>
      <c r="P24" s="28">
        <f>IFERROR(VLOOKUP(C24,'Datos Abierto'!$B$3:$O$46,13,FALSE),0)</f>
        <v>0</v>
      </c>
      <c r="Q24" s="28">
        <f>IFERROR(VLOOKUP(C24,'Datos Abierto'!$B$3:$O$46,14,FALSE),0)</f>
        <v>0</v>
      </c>
      <c r="R24" s="36">
        <f t="shared" si="2"/>
        <v>892255.37999999989</v>
      </c>
    </row>
    <row r="25" spans="3:18" s="15" customFormat="1" ht="18" customHeight="1">
      <c r="C25" s="26" t="s">
        <v>35</v>
      </c>
      <c r="D25" s="27">
        <v>15900000</v>
      </c>
      <c r="E25" s="27">
        <v>15900000</v>
      </c>
      <c r="F25" s="28">
        <f>IFERROR(VLOOKUP(C25,'Datos Abierto'!$B$3:$O$46,3,FALSE),0)</f>
        <v>17690.150000000001</v>
      </c>
      <c r="G25" s="28">
        <f>IFERROR(VLOOKUP(C25,'Datos Abierto'!$B$3:$O$46,4,FALSE),0)</f>
        <v>17390.63</v>
      </c>
      <c r="H25" s="28">
        <f>IFERROR(VLOOKUP(C25,'Datos Abierto'!$B$3:$O$46,5,FALSE),0)</f>
        <v>29818.51</v>
      </c>
      <c r="I25" s="28">
        <f>IFERROR(VLOOKUP(C25,'Datos Abierto'!$B$3:$O$46,6,FALSE),0)</f>
        <v>18752.5</v>
      </c>
      <c r="J25" s="28">
        <f>IFERROR(VLOOKUP(C25,'Datos Abierto'!$B$3:$O$46,7,FALSE),0)</f>
        <v>129173.11</v>
      </c>
      <c r="K25" s="28">
        <f>IFERROR(VLOOKUP(C25,'Datos Abierto'!$B$3:$O$46,8,FALSE),0)</f>
        <v>0</v>
      </c>
      <c r="L25" s="28">
        <f>IFERROR(VLOOKUP(C25,'Datos Abierto'!$B$3:$O$46,9,FALSE),0)</f>
        <v>0</v>
      </c>
      <c r="M25" s="28">
        <f>IFERROR(VLOOKUP(C25,'Datos Abierto'!$B$3:$O$46,10,FALSE),0)</f>
        <v>0</v>
      </c>
      <c r="N25" s="28">
        <f>IFERROR(VLOOKUP(C25,'Datos Abierto'!$B$3:$O$46,11,FALSE),0)</f>
        <v>0</v>
      </c>
      <c r="O25" s="28">
        <f>IFERROR(VLOOKUP(C25,'Datos Abierto'!$B$3:$O$46,12,FALSE),0)</f>
        <v>0</v>
      </c>
      <c r="P25" s="28">
        <f>IFERROR(VLOOKUP(C25,'Datos Abierto'!$B$3:$O$46,13,FALSE),0)</f>
        <v>0</v>
      </c>
      <c r="Q25" s="28">
        <f>IFERROR(VLOOKUP(C25,'Datos Abierto'!$B$3:$O$46,14,FALSE),0)</f>
        <v>0</v>
      </c>
      <c r="R25" s="36">
        <f t="shared" si="2"/>
        <v>212824.9</v>
      </c>
    </row>
    <row r="26" spans="3:18" s="15" customFormat="1" ht="18" customHeight="1">
      <c r="C26" s="26" t="s">
        <v>36</v>
      </c>
      <c r="D26" s="27">
        <v>8500000</v>
      </c>
      <c r="E26" s="27">
        <v>8500000</v>
      </c>
      <c r="F26" s="28">
        <f>IFERROR(VLOOKUP(C26,'Datos Abierto'!$B$3:$O$46,3,FALSE),0)</f>
        <v>0</v>
      </c>
      <c r="G26" s="28">
        <f>IFERROR(VLOOKUP(C26,'Datos Abierto'!$B$3:$O$46,4,FALSE),0)</f>
        <v>13924</v>
      </c>
      <c r="H26" s="28">
        <f>IFERROR(VLOOKUP(C26,'Datos Abierto'!$B$3:$O$46,5,FALSE),0)</f>
        <v>331808.5</v>
      </c>
      <c r="I26" s="28">
        <f>IFERROR(VLOOKUP(C26,'Datos Abierto'!$B$3:$O$46,6,FALSE),0)</f>
        <v>44559.4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0</v>
      </c>
      <c r="M26" s="28">
        <f>IFERROR(VLOOKUP(C26,'Datos Abierto'!$B$3:$O$46,10,FALSE),0)</f>
        <v>0</v>
      </c>
      <c r="N26" s="28">
        <f>IFERROR(VLOOKUP(C26,'Datos Abierto'!$B$3:$O$46,11,FALSE),0)</f>
        <v>0</v>
      </c>
      <c r="O26" s="28">
        <f>IFERROR(VLOOKUP(C26,'Datos Abierto'!$B$3:$O$46,12,FALSE),0)</f>
        <v>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390291.9</v>
      </c>
    </row>
    <row r="27" spans="3:18" s="16" customFormat="1" ht="18" customHeight="1">
      <c r="C27" s="30" t="s">
        <v>37</v>
      </c>
      <c r="D27" s="31">
        <f>SUM(D28:D36)</f>
        <v>47446062</v>
      </c>
      <c r="E27" s="31">
        <f>SUM(E28:E36)</f>
        <v>47446062</v>
      </c>
      <c r="F27" s="31">
        <f>IFERROR(VLOOKUP(C27,'Datos Abierto'!$B$3:$O$46,3,FALSE),0)</f>
        <v>0</v>
      </c>
      <c r="G27" s="31">
        <f>IFERROR(VLOOKUP(C27,'Datos Abierto'!$B$3:$O$46,4,FALSE),0)</f>
        <v>112113.4</v>
      </c>
      <c r="H27" s="31">
        <f>IFERROR(VLOOKUP(C27,'Datos Abierto'!$B$3:$O$46,5,FALSE),0)</f>
        <v>715827.19999999995</v>
      </c>
      <c r="I27" s="31">
        <f>IFERROR(VLOOKUP(C27,'Datos Abierto'!$B$3:$O$46,6,FALSE),0)</f>
        <v>3182444.56</v>
      </c>
      <c r="J27" s="31">
        <f>IFERROR(VLOOKUP(C27,'Datos Abierto'!$B$3:$O$46,7,FALSE),0)</f>
        <v>3619396.17</v>
      </c>
      <c r="K27" s="31">
        <f>IFERROR(VLOOKUP(C27,'Datos Abierto'!$B$3:$O$46,8,FALSE),0)</f>
        <v>0</v>
      </c>
      <c r="L27" s="31">
        <f>IFERROR(VLOOKUP(C27,'Datos Abierto'!$B$3:$O$46,9,FALSE),0)</f>
        <v>0</v>
      </c>
      <c r="M27" s="31">
        <f>IFERROR(VLOOKUP(C27,'Datos Abierto'!$B$3:$O$46,10,FALSE),0)</f>
        <v>0</v>
      </c>
      <c r="N27" s="31">
        <f>IFERROR(VLOOKUP(C27,'Datos Abierto'!$B$3:$O$46,11,FALSE),0)</f>
        <v>0</v>
      </c>
      <c r="O27" s="31">
        <f>IFERROR(VLOOKUP(C27,'Datos Abierto'!$B$3:$O$46,12,FALSE),0)</f>
        <v>0</v>
      </c>
      <c r="P27" s="31">
        <f>IFERROR(VLOOKUP(C27,'Datos Abierto'!$B$3:$O$46,13,FALSE),0)</f>
        <v>0</v>
      </c>
      <c r="Q27" s="31">
        <f>IFERROR(VLOOKUP(C27,'Datos Abierto'!$B$3:$O$46,14,FALSE),0)</f>
        <v>0</v>
      </c>
      <c r="R27" s="36">
        <f t="shared" si="2"/>
        <v>7629781.3300000001</v>
      </c>
    </row>
    <row r="28" spans="3:18" s="15" customFormat="1" ht="18" customHeight="1">
      <c r="C28" s="26" t="s">
        <v>38</v>
      </c>
      <c r="D28" s="27">
        <v>2200000</v>
      </c>
      <c r="E28" s="27">
        <v>2200000</v>
      </c>
      <c r="F28" s="28">
        <f>IFERROR(VLOOKUP(C28,'Datos Abierto'!$B$3:$O$46,3,FALSE),0)</f>
        <v>0</v>
      </c>
      <c r="G28" s="28">
        <f>IFERROR(VLOOKUP(C28,'Datos Abierto'!$B$3:$O$46,4,FALSE),0)</f>
        <v>66235</v>
      </c>
      <c r="H28" s="28">
        <f>IFERROR(VLOOKUP(C28,'Datos Abierto'!$B$3:$O$46,5,FALSE),0)</f>
        <v>715827.19999999995</v>
      </c>
      <c r="I28" s="28">
        <f>IFERROR(VLOOKUP(C28,'Datos Abierto'!$B$3:$O$46,6,FALSE),0)</f>
        <v>54470</v>
      </c>
      <c r="J28" s="28">
        <f>IFERROR(VLOOKUP(C28,'Datos Abierto'!$B$3:$O$46,7,FALSE),0)</f>
        <v>68315</v>
      </c>
      <c r="K28" s="28">
        <f>IFERROR(VLOOKUP(C28,'Datos Abierto'!$B$3:$O$46,8,FALSE),0)</f>
        <v>0</v>
      </c>
      <c r="L28" s="28">
        <f>IFERROR(VLOOKUP(C28,'Datos Abierto'!$B$3:$O$46,9,FALSE),0)</f>
        <v>0</v>
      </c>
      <c r="M28" s="28">
        <f>IFERROR(VLOOKUP(C28,'Datos Abierto'!$B$3:$O$46,10,FALSE),0)</f>
        <v>0</v>
      </c>
      <c r="N28" s="28">
        <f>IFERROR(VLOOKUP(C28,'Datos Abierto'!$B$3:$O$46,11,FALSE),0)</f>
        <v>0</v>
      </c>
      <c r="O28" s="28">
        <f>IFERROR(VLOOKUP(C28,'Datos Abierto'!$B$3:$O$46,12,FALSE),0)</f>
        <v>0</v>
      </c>
      <c r="P28" s="28">
        <f>IFERROR(VLOOKUP(C28,'Datos Abierto'!$B$3:$O$46,13,FALSE),0)</f>
        <v>0</v>
      </c>
      <c r="Q28" s="28">
        <f>IFERROR(VLOOKUP(C28,'Datos Abierto'!$B$3:$O$46,14,FALSE),0)</f>
        <v>0</v>
      </c>
      <c r="R28" s="36">
        <f t="shared" si="2"/>
        <v>904847.2</v>
      </c>
    </row>
    <row r="29" spans="3:18" s="15" customFormat="1" ht="18" customHeight="1">
      <c r="C29" s="26" t="s">
        <v>39</v>
      </c>
      <c r="D29" s="27">
        <v>2500000</v>
      </c>
      <c r="E29" s="27">
        <v>2500000</v>
      </c>
      <c r="F29" s="28">
        <f>IFERROR(VLOOKUP(C29,'Datos Abierto'!$B$3:$O$46,3,FALSE),0)</f>
        <v>0</v>
      </c>
      <c r="G29" s="28">
        <f>IFERROR(VLOOKUP(C29,'Datos Abierto'!$B$3:$O$46,4,FALSE),0)</f>
        <v>0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130980</v>
      </c>
      <c r="K29" s="28">
        <f>IFERROR(VLOOKUP(C29,'Datos Abierto'!$B$3:$O$46,8,FALSE),0)</f>
        <v>0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130980</v>
      </c>
    </row>
    <row r="30" spans="3:18" s="15" customFormat="1" ht="18" customHeight="1">
      <c r="C30" s="26" t="s">
        <v>40</v>
      </c>
      <c r="D30" s="29">
        <v>1000000</v>
      </c>
      <c r="E30" s="29">
        <v>1000000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0</v>
      </c>
      <c r="M30" s="28">
        <f>IFERROR(VLOOKUP(C30,'Datos Abierto'!$B$3:$O$46,10,FALSE),0)</f>
        <v>0</v>
      </c>
      <c r="N30" s="28">
        <f>IFERROR(VLOOKUP(C30,'Datos Abierto'!$B$3:$O$46,11,FALSE),0)</f>
        <v>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0</v>
      </c>
    </row>
    <row r="31" spans="3:18" s="15" customFormat="1" ht="18" customHeight="1">
      <c r="C31" s="26" t="s">
        <v>41</v>
      </c>
      <c r="D31" s="27">
        <v>300000</v>
      </c>
      <c r="E31" s="27">
        <v>300000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0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0</v>
      </c>
    </row>
    <row r="32" spans="3:18" s="15" customFormat="1" ht="18" customHeight="1">
      <c r="C32" s="26" t="s">
        <v>42</v>
      </c>
      <c r="D32" s="27">
        <v>446062</v>
      </c>
      <c r="E32" s="27">
        <v>446062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70731.7</v>
      </c>
      <c r="K32" s="28">
        <f>IFERROR(VLOOKUP(C32,'Datos Abierto'!$B$3:$O$46,8,FALSE),0)</f>
        <v>0</v>
      </c>
      <c r="L32" s="28">
        <f>IFERROR(VLOOKUP(C32,'Datos Abierto'!$B$3:$O$46,9,FALSE),0)</f>
        <v>0</v>
      </c>
      <c r="M32" s="28">
        <f>IFERROR(VLOOKUP(C32,'Datos Abierto'!$B$3:$O$46,10,FALSE),0)</f>
        <v>0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0</v>
      </c>
      <c r="Q32" s="28">
        <f>IFERROR(VLOOKUP(C32,'Datos Abierto'!$B$3:$O$46,14,FALSE),0)</f>
        <v>0</v>
      </c>
      <c r="R32" s="36">
        <f t="shared" si="2"/>
        <v>70731.7</v>
      </c>
    </row>
    <row r="33" spans="3:18" s="15" customFormat="1" ht="18" customHeight="1">
      <c r="C33" s="26" t="s">
        <v>43</v>
      </c>
      <c r="D33" s="27">
        <v>2300000</v>
      </c>
      <c r="E33" s="27">
        <v>2300000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0</v>
      </c>
      <c r="I33" s="28">
        <f>IFERROR(VLOOKUP(C33,'Datos Abierto'!$B$3:$O$46,6,FALSE),0)</f>
        <v>278640.11</v>
      </c>
      <c r="J33" s="28">
        <f>IFERROR(VLOOKUP(C33,'Datos Abierto'!$B$3:$O$46,7,FALSE),0)</f>
        <v>0</v>
      </c>
      <c r="K33" s="28">
        <f>IFERROR(VLOOKUP(C33,'Datos Abierto'!$B$3:$O$46,8,FALSE),0)</f>
        <v>0</v>
      </c>
      <c r="L33" s="28">
        <f>IFERROR(VLOOKUP(C33,'Datos Abierto'!$B$3:$O$46,9,FALSE),0)</f>
        <v>0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278640.11</v>
      </c>
    </row>
    <row r="34" spans="3:18" s="15" customFormat="1" ht="18" customHeight="1">
      <c r="C34" s="26" t="s">
        <v>44</v>
      </c>
      <c r="D34" s="27">
        <v>21900000</v>
      </c>
      <c r="E34" s="27">
        <v>21900000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45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46</v>
      </c>
      <c r="D36" s="27">
        <v>16800000</v>
      </c>
      <c r="E36" s="27">
        <v>16800000</v>
      </c>
      <c r="F36" s="28">
        <f>IFERROR(VLOOKUP(C36,'Datos Abierto'!$B$3:$O$46,3,FALSE),0)</f>
        <v>0</v>
      </c>
      <c r="G36" s="28">
        <f>IFERROR(VLOOKUP(C36,'Datos Abierto'!$B$3:$O$46,4,FALSE),0)</f>
        <v>45878.400000000001</v>
      </c>
      <c r="H36" s="28">
        <f>IFERROR(VLOOKUP(C36,'Datos Abierto'!$B$3:$O$46,5,FALSE),0)</f>
        <v>0</v>
      </c>
      <c r="I36" s="28">
        <f>IFERROR(VLOOKUP(C36,'Datos Abierto'!$B$3:$O$46,6,FALSE),0)</f>
        <v>2680671.85</v>
      </c>
      <c r="J36" s="28">
        <f>IFERROR(VLOOKUP(C36,'Datos Abierto'!$B$3:$O$46,7,FALSE),0)</f>
        <v>3349369.47</v>
      </c>
      <c r="K36" s="28">
        <f>IFERROR(VLOOKUP(C36,'Datos Abierto'!$B$3:$O$46,8,FALSE),0)</f>
        <v>0</v>
      </c>
      <c r="L36" s="28">
        <f>IFERROR(VLOOKUP(C36,'Datos Abierto'!$B$3:$O$46,9,FALSE),0)</f>
        <v>0</v>
      </c>
      <c r="M36" s="28">
        <f>IFERROR(VLOOKUP(C36,'Datos Abierto'!$B$3:$O$46,10,FALSE),0)</f>
        <v>0</v>
      </c>
      <c r="N36" s="28">
        <f>IFERROR(VLOOKUP(C36,'Datos Abierto'!$B$3:$O$46,11,FALSE),0)</f>
        <v>0</v>
      </c>
      <c r="O36" s="28">
        <f>IFERROR(VLOOKUP(C36,'Datos Abierto'!$B$3:$O$46,12,FALSE),0)</f>
        <v>0</v>
      </c>
      <c r="P36" s="28">
        <f>IFERROR(VLOOKUP(C36,'Datos Abierto'!$B$3:$O$46,13,FALSE),0)</f>
        <v>0</v>
      </c>
      <c r="Q36" s="28">
        <f>IFERROR(VLOOKUP(C36,'Datos Abierto'!$B$3:$O$46,14,FALSE),0)</f>
        <v>0</v>
      </c>
      <c r="R36" s="36">
        <f t="shared" si="2"/>
        <v>6075919.7200000007</v>
      </c>
    </row>
    <row r="37" spans="3:18" s="16" customFormat="1" ht="18" customHeight="1">
      <c r="C37" s="30" t="s">
        <v>47</v>
      </c>
      <c r="D37" s="31">
        <f>SUM(D38:D45)</f>
        <v>5400000</v>
      </c>
      <c r="E37" s="31">
        <f>SUM(E38:E45)</f>
        <v>5400000</v>
      </c>
      <c r="F37" s="31">
        <f t="shared" ref="F37:L37" si="4">SUM(F38:F45)</f>
        <v>0</v>
      </c>
      <c r="G37" s="31">
        <f t="shared" si="4"/>
        <v>100000</v>
      </c>
      <c r="H37" s="31">
        <f t="shared" si="4"/>
        <v>5000</v>
      </c>
      <c r="I37" s="31">
        <f t="shared" si="4"/>
        <v>183934.52</v>
      </c>
      <c r="J37" s="31">
        <f t="shared" si="4"/>
        <v>39000</v>
      </c>
      <c r="K37" s="31">
        <f t="shared" si="4"/>
        <v>0</v>
      </c>
      <c r="L37" s="31">
        <f t="shared" si="4"/>
        <v>0</v>
      </c>
      <c r="M37" s="31">
        <f>IFERROR(VLOOKUP(C37,'Datos Abierto'!$B$3:$O$46,10,FALSE),0)</f>
        <v>0</v>
      </c>
      <c r="N37" s="31">
        <f>IFERROR(VLOOKUP(C37,'Datos Abierto'!$B$3:$O$46,11,FALSE),0)</f>
        <v>0</v>
      </c>
      <c r="O37" s="31">
        <f>IFERROR(VLOOKUP(C37,'Datos Abierto'!$B$3:$O$46,12,FALSE),0)</f>
        <v>0</v>
      </c>
      <c r="P37" s="31">
        <f>IFERROR(VLOOKUP(C37,'Datos Abierto'!$B$3:$O$46,13,FALSE),0)</f>
        <v>0</v>
      </c>
      <c r="Q37" s="31">
        <f>IFERROR(VLOOKUP(C37,'Datos Abierto'!$B$3:$O$46,14,FALSE),0)</f>
        <v>0</v>
      </c>
      <c r="R37" s="36">
        <f t="shared" si="2"/>
        <v>327934.52</v>
      </c>
    </row>
    <row r="38" spans="3:18" s="15" customFormat="1" ht="18" customHeight="1">
      <c r="C38" s="26" t="s">
        <v>48</v>
      </c>
      <c r="D38" s="27">
        <v>5050000</v>
      </c>
      <c r="E38" s="27">
        <v>5050000</v>
      </c>
      <c r="F38" s="28">
        <f>IFERROR(VLOOKUP(C38,'Datos Abierto'!$B$3:$O$46,3,FALSE),0)</f>
        <v>0</v>
      </c>
      <c r="G38" s="28">
        <f>IFERROR(VLOOKUP(C38,'Datos Abierto'!$B$3:$O$46,4,FALSE),0)</f>
        <v>100000</v>
      </c>
      <c r="H38" s="28">
        <f>IFERROR(VLOOKUP(C38,'Datos Abierto'!$B$3:$O$46,5,FALSE),0)</f>
        <v>5000</v>
      </c>
      <c r="I38" s="28">
        <f>IFERROR(VLOOKUP(C38,'Datos Abierto'!$B$3:$O$46,6,FALSE),0)</f>
        <v>183934.52</v>
      </c>
      <c r="J38" s="28">
        <f>IFERROR(VLOOKUP(C38,'Datos Abierto'!$B$3:$O$46,7,FALSE),0)</f>
        <v>39000</v>
      </c>
      <c r="K38" s="28">
        <f>IFERROR(VLOOKUP(C38,'Datos Abierto'!$B$3:$O$46,8,FALSE),0)</f>
        <v>0</v>
      </c>
      <c r="L38" s="28">
        <f>IFERROR(VLOOKUP(C38,'Datos Abierto'!$B$3:$O$46,9,FALSE),0)</f>
        <v>0</v>
      </c>
      <c r="M38" s="28">
        <f>IFERROR(VLOOKUP(C38,'Datos Abierto'!$B$3:$O$46,10,FALSE),0)</f>
        <v>0</v>
      </c>
      <c r="N38" s="28">
        <f>IFERROR(VLOOKUP(C38,'Datos Abierto'!$B$3:$O$46,11,FALSE),0)</f>
        <v>0</v>
      </c>
      <c r="O38" s="28">
        <f>IFERROR(VLOOKUP(C38,'Datos Abierto'!$B$3:$O$46,12,FALSE),0)</f>
        <v>0</v>
      </c>
      <c r="P38" s="28">
        <f>IFERROR(VLOOKUP(C38,'Datos Abierto'!$B$3:$O$46,13,FALSE),0)</f>
        <v>0</v>
      </c>
      <c r="Q38" s="28">
        <f>IFERROR(VLOOKUP(C38,'Datos Abierto'!$B$3:$O$46,14,FALSE),0)</f>
        <v>0</v>
      </c>
      <c r="R38" s="36">
        <f t="shared" si="2"/>
        <v>327934.52</v>
      </c>
    </row>
    <row r="39" spans="3:18" s="15" customFormat="1" ht="18" customHeight="1">
      <c r="C39" s="26" t="s">
        <v>49</v>
      </c>
      <c r="D39" s="27">
        <v>0</v>
      </c>
      <c r="E39" s="27">
        <v>0</v>
      </c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50</v>
      </c>
      <c r="D40" s="27">
        <v>0</v>
      </c>
      <c r="E40" s="27">
        <v>0</v>
      </c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51</v>
      </c>
      <c r="D41" s="27">
        <v>0</v>
      </c>
      <c r="E41" s="27">
        <v>0</v>
      </c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52</v>
      </c>
      <c r="D42" s="27">
        <v>0</v>
      </c>
      <c r="E42" s="27">
        <v>0</v>
      </c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53</v>
      </c>
      <c r="D43" s="27">
        <v>0</v>
      </c>
      <c r="E43" s="27">
        <v>0</v>
      </c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54</v>
      </c>
      <c r="D44" s="27">
        <v>350000</v>
      </c>
      <c r="E44" s="27">
        <v>350000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55</v>
      </c>
      <c r="D45" s="27">
        <v>0</v>
      </c>
      <c r="E45" s="27">
        <v>0</v>
      </c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56</v>
      </c>
      <c r="D46" s="31">
        <f>SUM(D47:D52)</f>
        <v>0</v>
      </c>
      <c r="E46" s="31">
        <v>0</v>
      </c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31">
        <f>IFERROR(VLOOKUP(C46,'Datos Abierto'!$B$3:$O$46,10,FALSE),0)</f>
        <v>0</v>
      </c>
      <c r="N46" s="31">
        <f>IFERROR(VLOOKUP(C46,'Datos Abierto'!$B$3:$O$46,11,FALSE),0)</f>
        <v>0</v>
      </c>
      <c r="O46" s="31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64">
        <f t="shared" si="5"/>
        <v>0</v>
      </c>
    </row>
    <row r="47" spans="3:18" s="15" customFormat="1" ht="18" customHeight="1">
      <c r="C47" s="26" t="s">
        <v>57</v>
      </c>
      <c r="D47" s="27">
        <v>0</v>
      </c>
      <c r="E47" s="27">
        <v>0</v>
      </c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58</v>
      </c>
      <c r="D48" s="27">
        <v>0</v>
      </c>
      <c r="E48" s="27">
        <v>0</v>
      </c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59</v>
      </c>
      <c r="D49" s="27">
        <v>0</v>
      </c>
      <c r="E49" s="27">
        <v>0</v>
      </c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60</v>
      </c>
      <c r="D50" s="27">
        <v>0</v>
      </c>
      <c r="E50" s="27">
        <v>0</v>
      </c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61</v>
      </c>
      <c r="D51" s="27">
        <v>0</v>
      </c>
      <c r="E51" s="27">
        <v>0</v>
      </c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62</v>
      </c>
      <c r="D52" s="27">
        <v>0</v>
      </c>
      <c r="E52" s="27">
        <v>0</v>
      </c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63</v>
      </c>
      <c r="D53" s="31">
        <f>SUM(D54:D62)</f>
        <v>30450000</v>
      </c>
      <c r="E53" s="31">
        <f>SUM(E54:E62)</f>
        <v>30450000</v>
      </c>
      <c r="F53" s="31">
        <f>IFERROR(VLOOKUP(C53,'Datos Abierto'!$B$3:$O$46,3,FALSE),0)</f>
        <v>0</v>
      </c>
      <c r="G53" s="31">
        <f>IFERROR(VLOOKUP(C53,'Datos Abierto'!$B$3:$O$46,4,FALSE),0)</f>
        <v>0</v>
      </c>
      <c r="H53" s="31">
        <f>IFERROR(VLOOKUP(C53,'Datos Abierto'!$B$3:$O$46,5,FALSE),0)</f>
        <v>0</v>
      </c>
      <c r="I53" s="31">
        <f>IFERROR(VLOOKUP(C53,'Datos Abierto'!$B$3:$O$46,6,FALSE),0)</f>
        <v>0</v>
      </c>
      <c r="J53" s="31">
        <f>IFERROR(VLOOKUP(C53,'Datos Abierto'!$B$3:$O$46,7,FALSE),0)</f>
        <v>0</v>
      </c>
      <c r="K53" s="31">
        <f>IFERROR(VLOOKUP(C53,'Datos Abierto'!$B$3:$O$46,8,FALSE),0)</f>
        <v>0</v>
      </c>
      <c r="L53" s="31">
        <f>IFERROR(VLOOKUP(C53,'Datos Abierto'!$B$3:$O$46,9,FALSE),0)</f>
        <v>0</v>
      </c>
      <c r="M53" s="31">
        <f>IFERROR(VLOOKUP(C53,'Datos Abierto'!$B$3:$O$46,10,FALSE),0)</f>
        <v>0</v>
      </c>
      <c r="N53" s="31">
        <f>IFERROR(VLOOKUP(C53,'Datos Abierto'!$B$3:$O$46,11,FALSE),0)</f>
        <v>0</v>
      </c>
      <c r="O53" s="31">
        <f>IFERROR(VLOOKUP(C53,'Datos Abierto'!$B$3:$O$46,12,FALSE),0)</f>
        <v>0</v>
      </c>
      <c r="P53" s="31">
        <f>IFERROR(VLOOKUP(C53,'Datos Abierto'!$B$3:$O$46,13,FALSE),0)</f>
        <v>0</v>
      </c>
      <c r="Q53" s="31">
        <f>IFERROR(VLOOKUP(C53,'Datos Abierto'!$B$3:$O$46,14,FALSE),0)</f>
        <v>0</v>
      </c>
      <c r="R53" s="64">
        <f t="shared" si="5"/>
        <v>0</v>
      </c>
    </row>
    <row r="54" spans="3:18" s="15" customFormat="1" ht="18" customHeight="1">
      <c r="C54" s="26" t="s">
        <v>64</v>
      </c>
      <c r="D54" s="29">
        <v>10800000</v>
      </c>
      <c r="E54" s="29">
        <v>10800000</v>
      </c>
      <c r="F54" s="28">
        <f>IFERROR(VLOOKUP(C54,'Datos Abierto'!$B$3:$O$46,3,FALSE),0)</f>
        <v>0</v>
      </c>
      <c r="G54" s="28">
        <f>IFERROR(VLOOKUP(C54,'Datos Abierto'!$B$3:$O$46,4,FALSE),0)</f>
        <v>0</v>
      </c>
      <c r="H54" s="28">
        <f>IFERROR(VLOOKUP(C54,'Datos Abierto'!$B$3:$O$46,5,FALSE),0)</f>
        <v>0</v>
      </c>
      <c r="I54" s="28">
        <f>IFERROR(VLOOKUP(C54,'Datos Abierto'!$B$3:$O$46,6,FALSE),0)</f>
        <v>0</v>
      </c>
      <c r="J54" s="28">
        <f>IFERROR(VLOOKUP(C54,'Datos Abierto'!$B$3:$O$46,7,FALSE),0)</f>
        <v>0</v>
      </c>
      <c r="K54" s="28">
        <f>IFERROR(VLOOKUP(C54,'Datos Abierto'!$B$3:$O$46,8,FALSE),0)</f>
        <v>0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31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0</v>
      </c>
      <c r="Q54" s="31">
        <f>IFERROR(VLOOKUP(C54,'Datos Abierto'!$B$3:$O$46,14,FALSE),0)</f>
        <v>0</v>
      </c>
      <c r="R54" s="36">
        <f t="shared" si="5"/>
        <v>0</v>
      </c>
    </row>
    <row r="55" spans="3:18" s="15" customFormat="1" ht="18" customHeight="1">
      <c r="C55" s="26" t="s">
        <v>65</v>
      </c>
      <c r="D55" s="27">
        <v>3200000</v>
      </c>
      <c r="E55" s="29">
        <v>3200000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>
        <f>IFERROR(VLOOKUP(C55,'Datos Abierto'!$B$3:$O$46,7,FALSE),0)</f>
        <v>0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31">
        <f>IFERROR(VLOOKUP(C55,'Datos Abierto'!$B$3:$O$46,11,FALSE),0)</f>
        <v>0</v>
      </c>
      <c r="O55" s="28">
        <f>IFERROR(VLOOKUP(C55,'Datos Abierto'!$B$3:$O$46,12,FALSE),0)</f>
        <v>0</v>
      </c>
      <c r="P55" s="28">
        <f>IFERROR(VLOOKUP(C55,'Datos Abierto'!$B$3:$O$46,13,FALSE),0)</f>
        <v>0</v>
      </c>
      <c r="Q55" s="31">
        <f>IFERROR(VLOOKUP(C55,'Datos Abierto'!$B$3:$O$46,14,FALSE),0)</f>
        <v>0</v>
      </c>
      <c r="R55" s="36">
        <f t="shared" si="5"/>
        <v>0</v>
      </c>
    </row>
    <row r="56" spans="3:18" s="15" customFormat="1" ht="18" customHeight="1">
      <c r="C56" s="26" t="s">
        <v>66</v>
      </c>
      <c r="D56" s="27">
        <v>150000</v>
      </c>
      <c r="E56" s="27">
        <v>150000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>
        <f>IFERROR(VLOOKUP(C56,'Datos Abierto'!$B$3:$O$46,7,FALSE),0)</f>
        <v>0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31">
        <f>IFERROR(VLOOKUP(C56,'Datos Abierto'!$B$3:$O$46,11,FALSE),0)</f>
        <v>0</v>
      </c>
      <c r="O56" s="28">
        <f>IFERROR(VLOOKUP(C56,'Datos Abierto'!$B$3:$O$46,12,FALSE),0)</f>
        <v>0</v>
      </c>
      <c r="P56" s="28">
        <f>IFERROR(VLOOKUP(C56,'Datos Abierto'!$B$3:$O$46,13,FALSE),0)</f>
        <v>0</v>
      </c>
      <c r="Q56" s="31">
        <f>IFERROR(VLOOKUP(C56,'Datos Abierto'!$B$3:$O$46,14,FALSE),0)</f>
        <v>0</v>
      </c>
      <c r="R56" s="36">
        <f t="shared" si="5"/>
        <v>0</v>
      </c>
    </row>
    <row r="57" spans="3:18" s="15" customFormat="1" ht="18" customHeight="1">
      <c r="C57" s="26" t="s">
        <v>67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31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65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68</v>
      </c>
      <c r="D58" s="27">
        <v>12800000</v>
      </c>
      <c r="E58" s="27">
        <v>12800000</v>
      </c>
      <c r="F58" s="28">
        <f>IFERROR(VLOOKUP(C58,'Datos Abierto'!$B$3:$O$46,3,FALSE),0)</f>
        <v>0</v>
      </c>
      <c r="G58" s="28">
        <f>IFERROR(VLOOKUP(C58,'Datos Abierto'!$B$3:$O$46,4,FALSE),0)</f>
        <v>0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0</v>
      </c>
      <c r="K58" s="28">
        <f>IFERROR(VLOOKUP(C58,'Datos Abierto'!$B$3:$O$46,8,FALSE),0)</f>
        <v>0</v>
      </c>
      <c r="L58" s="28">
        <f>IFERROR(VLOOKUP(C58,'Datos Abierto'!$B$3:$O$46,9,FALSE),0)</f>
        <v>0</v>
      </c>
      <c r="M58" s="28">
        <f>IFERROR(VLOOKUP(C58,'Datos Abierto'!$B$3:$O$46,10,FALSE),0)</f>
        <v>0</v>
      </c>
      <c r="N58" s="31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0</v>
      </c>
      <c r="Q58" s="65">
        <f>IFERROR(VLOOKUP(C58,'Datos Abierto'!$B$3:$O$46,14,FALSE),0)</f>
        <v>0</v>
      </c>
      <c r="R58" s="36">
        <f t="shared" si="5"/>
        <v>0</v>
      </c>
    </row>
    <row r="59" spans="3:18" s="15" customFormat="1" ht="18" customHeight="1">
      <c r="C59" s="26" t="s">
        <v>69</v>
      </c>
      <c r="D59" s="27">
        <v>0</v>
      </c>
      <c r="E59" s="27">
        <v>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31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31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70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31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31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71</v>
      </c>
      <c r="D61" s="27">
        <v>3000000</v>
      </c>
      <c r="E61" s="27">
        <v>3000000</v>
      </c>
      <c r="F61" s="28">
        <f>IFERROR(VLOOKUP(C61,'Datos Abierto'!$B$3:$O$46,3,FALSE),0)</f>
        <v>0</v>
      </c>
      <c r="G61" s="28">
        <f>IFERROR(VLOOKUP(C61,'Datos Abierto'!$B$3:$O$46,4,FALSE),0)</f>
        <v>0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31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31">
        <f>IFERROR(VLOOKUP(C61,'Datos Abierto'!$B$3:$O$46,14,FALSE),0)</f>
        <v>0</v>
      </c>
      <c r="R61" s="36">
        <f t="shared" si="5"/>
        <v>0</v>
      </c>
    </row>
    <row r="62" spans="3:18" s="15" customFormat="1" ht="18" customHeight="1">
      <c r="C62" s="26" t="s">
        <v>72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31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31">
        <f>IFERROR(VLOOKUP(C62,'Datos Abierto'!$B$3:$O$46,14,FALSE),0)</f>
        <v>0</v>
      </c>
      <c r="R62" s="36">
        <f t="shared" si="5"/>
        <v>0</v>
      </c>
    </row>
    <row r="63" spans="3:18" s="16" customFormat="1" ht="18" customHeight="1">
      <c r="C63" s="30" t="s">
        <v>73</v>
      </c>
      <c r="D63" s="63">
        <f>+D64</f>
        <v>0</v>
      </c>
      <c r="E63" s="63">
        <v>0</v>
      </c>
      <c r="F63" s="31">
        <f>IFERROR(VLOOKUP(C63,'Datos Abierto'!$B$3:$O$46,10,FALSE),0)</f>
        <v>0</v>
      </c>
      <c r="G63" s="31">
        <f>IFERROR(VLOOKUP(C63,'Datos Abierto'!$B$3:$O$46,4,FALSE),0)</f>
        <v>0</v>
      </c>
      <c r="H63" s="31">
        <f>IFERROR(VLOOKUP(C63,'Datos Abierto'!$B$3:$O$46,5,FALSE),0)</f>
        <v>0</v>
      </c>
      <c r="I63" s="31">
        <f>IFERROR(VLOOKUP(C63,'Datos Abierto'!$B$3:$O$46,6,FALSE),0)</f>
        <v>0</v>
      </c>
      <c r="J63" s="31">
        <f>IFERROR(VLOOKUP(C63,'Datos Abierto'!$B$3:$O$46,10,FALSE),0)</f>
        <v>0</v>
      </c>
      <c r="K63" s="31">
        <f>IFERROR(VLOOKUP(C63,'Datos Abierto'!$B$3:$O$46,8,FALSE),0)</f>
        <v>0</v>
      </c>
      <c r="L63" s="31">
        <f>IFERROR(VLOOKUP(C63,'Datos Abierto'!$B$3:$O$46,9,FALSE),0)</f>
        <v>0</v>
      </c>
      <c r="M63" s="31">
        <f>IFERROR(VLOOKUP(C63,'Datos Abierto'!$B$3:$O$46,10,FALSE),0)</f>
        <v>0</v>
      </c>
      <c r="N63" s="31">
        <f>IFERROR(VLOOKUP(C63,'Datos Abierto'!$B$3:$O$46,11,FALSE),0)</f>
        <v>0</v>
      </c>
      <c r="O63" s="31">
        <f>IFERROR(VLOOKUP(C63,'Datos Abierto'!$B$3:$O$46,12,FALSE),0)</f>
        <v>0</v>
      </c>
      <c r="P63" s="31">
        <f>IFERROR(VLOOKUP(C63,'Datos Abierto'!$B$3:$O$46,13,FALSE),0)</f>
        <v>0</v>
      </c>
      <c r="Q63" s="31">
        <f>IFERROR(VLOOKUP(C63,'Datos Abierto'!$B$3:$O$46,14,FALSE),0)</f>
        <v>0</v>
      </c>
      <c r="R63" s="64">
        <f t="shared" si="5"/>
        <v>0</v>
      </c>
    </row>
    <row r="64" spans="3:18" s="15" customFormat="1" ht="18" customHeight="1">
      <c r="C64" s="26" t="s">
        <v>74</v>
      </c>
      <c r="D64" s="27">
        <v>0</v>
      </c>
      <c r="E64" s="27">
        <v>0</v>
      </c>
      <c r="F64" s="28">
        <f>IFERROR(VLOOKUP(C64,'Datos Abierto'!$B$3:$O$46,10,FALSE),0)</f>
        <v>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0</v>
      </c>
      <c r="N64" s="31">
        <f>IFERROR(VLOOKUP(C64,'Datos Abierto'!$B$3:$O$46,11,FALSE),0)</f>
        <v>0</v>
      </c>
      <c r="O64" s="28">
        <f>IFERROR(VLOOKUP(C64,'Datos Abierto'!$B$3:$O$46,12,FALSE),0)</f>
        <v>0</v>
      </c>
      <c r="P64" s="28">
        <f>IFERROR(VLOOKUP(C64,'Datos Abierto'!$B$3:$O$46,13,FALSE),0)</f>
        <v>0</v>
      </c>
      <c r="Q64" s="65">
        <f>IFERROR(VLOOKUP(C64,'Datos Abierto'!$B$3:$O$46,14,FALSE),0)</f>
        <v>0</v>
      </c>
      <c r="R64" s="36">
        <f t="shared" si="5"/>
        <v>0</v>
      </c>
    </row>
    <row r="65" spans="3:18" s="15" customFormat="1" ht="18" customHeight="1">
      <c r="C65" s="26" t="s">
        <v>75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31">
        <f>IFERROR(VLOOKUP(C65,'Datos Abierto'!$B$3:$O$46,11,FALSE),0)</f>
        <v>0</v>
      </c>
      <c r="O65" s="28">
        <f>IFERROR(VLOOKUP(C65,'Datos Abierto'!$B$3:$O$46,12,FALSE),0)</f>
        <v>0</v>
      </c>
      <c r="P65" s="28">
        <f>IFERROR(VLOOKUP(C65,'Datos Abierto'!$B$3:$O$46,13,FALSE),0)</f>
        <v>0</v>
      </c>
      <c r="Q65" s="31">
        <f>IFERROR(VLOOKUP(C65,'Datos Abierto'!$B$3:$O$46,14,FALSE),0)</f>
        <v>0</v>
      </c>
      <c r="R65" s="36">
        <f t="shared" si="5"/>
        <v>0</v>
      </c>
    </row>
    <row r="66" spans="3:18" s="15" customFormat="1" ht="18" customHeight="1">
      <c r="C66" s="26" t="s">
        <v>76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31">
        <f>IFERROR(VLOOKUP(C66,'Datos Abierto'!$B$3:$O$46,11,FALSE),0)</f>
        <v>0</v>
      </c>
      <c r="O66" s="28">
        <f>IFERROR(VLOOKUP(C66,'Datos Abierto'!$B$3:$O$46,12,FALSE),0)</f>
        <v>0</v>
      </c>
      <c r="P66" s="28">
        <f>IFERROR(VLOOKUP(C66,'Datos Abierto'!$B$3:$O$46,13,FALSE),0)</f>
        <v>0</v>
      </c>
      <c r="Q66" s="31">
        <f>IFERROR(VLOOKUP(C66,'Datos Abierto'!$B$3:$O$46,14,FALSE),0)</f>
        <v>0</v>
      </c>
      <c r="R66" s="36">
        <f t="shared" si="5"/>
        <v>0</v>
      </c>
    </row>
    <row r="67" spans="3:18" s="15" customFormat="1" ht="30" customHeight="1">
      <c r="C67" s="37" t="s">
        <v>77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31">
        <f>IFERROR(VLOOKUP(C67,'Datos Abierto'!$B$3:$O$46,11,FALSE),0)</f>
        <v>0</v>
      </c>
      <c r="O67" s="28">
        <f>IFERROR(VLOOKUP(C67,'Datos Abierto'!$B$3:$O$46,12,FALSE),0)</f>
        <v>0</v>
      </c>
      <c r="P67" s="28">
        <f>IFERROR(VLOOKUP(C67,'Datos Abierto'!$B$3:$O$46,13,FALSE),0)</f>
        <v>0</v>
      </c>
      <c r="Q67" s="31">
        <f>IFERROR(VLOOKUP(C67,'Datos Abierto'!$B$3:$O$46,14,FALSE),0)</f>
        <v>0</v>
      </c>
      <c r="R67" s="36">
        <f t="shared" si="5"/>
        <v>0</v>
      </c>
    </row>
    <row r="68" spans="3:18" s="15" customFormat="1" ht="18" customHeight="1">
      <c r="C68" s="30" t="s">
        <v>78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31">
        <f>IFERROR(VLOOKUP(C68,'Datos Abierto'!$B$3:$O$46,11,FALSE),0)</f>
        <v>0</v>
      </c>
      <c r="O68" s="28">
        <f>IFERROR(VLOOKUP(C68,'Datos Abierto'!$B$3:$O$46,12,FALSE),0)</f>
        <v>0</v>
      </c>
      <c r="P68" s="28">
        <f>IFERROR(VLOOKUP(C68,'Datos Abierto'!$B$3:$O$46,13,FALSE),0)</f>
        <v>0</v>
      </c>
      <c r="Q68" s="31">
        <f>IFERROR(VLOOKUP(C68,'Datos Abierto'!$B$3:$O$46,14,FALSE),0)</f>
        <v>0</v>
      </c>
      <c r="R68" s="36">
        <f t="shared" si="5"/>
        <v>0</v>
      </c>
    </row>
    <row r="69" spans="3:18" s="15" customFormat="1" ht="18" customHeight="1">
      <c r="C69" s="26" t="s">
        <v>79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31">
        <f>IFERROR(VLOOKUP(C69,'Datos Abierto'!$B$3:$O$46,11,FALSE),0)</f>
        <v>0</v>
      </c>
      <c r="O69" s="28">
        <f>IFERROR(VLOOKUP(C69,'Datos Abierto'!$B$3:$O$46,12,FALSE),0)</f>
        <v>0</v>
      </c>
      <c r="P69" s="28">
        <f>IFERROR(VLOOKUP(C69,'Datos Abierto'!$B$3:$O$46,13,FALSE),0)</f>
        <v>0</v>
      </c>
      <c r="Q69" s="31">
        <f>IFERROR(VLOOKUP(C69,'Datos Abierto'!$B$3:$O$46,14,FALSE),0)</f>
        <v>0</v>
      </c>
      <c r="R69" s="36">
        <f t="shared" si="5"/>
        <v>0</v>
      </c>
    </row>
    <row r="70" spans="3:18" s="15" customFormat="1" ht="18" customHeight="1">
      <c r="C70" s="26" t="s">
        <v>80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31">
        <f>IFERROR(VLOOKUP(C70,'Datos Abierto'!$B$3:$O$46,11,FALSE),0)</f>
        <v>0</v>
      </c>
      <c r="O70" s="28">
        <f>IFERROR(VLOOKUP(C70,'Datos Abierto'!$B$3:$O$46,12,FALSE),0)</f>
        <v>0</v>
      </c>
      <c r="P70" s="28">
        <f>IFERROR(VLOOKUP(C70,'Datos Abierto'!$B$3:$O$46,13,FALSE),0)</f>
        <v>0</v>
      </c>
      <c r="Q70" s="31">
        <f>IFERROR(VLOOKUP(C70,'Datos Abierto'!$B$3:$O$46,14,FALSE),0)</f>
        <v>0</v>
      </c>
      <c r="R70" s="36">
        <f t="shared" si="5"/>
        <v>0</v>
      </c>
    </row>
    <row r="71" spans="3:18" s="15" customFormat="1" ht="18" customHeight="1">
      <c r="C71" s="30" t="s">
        <v>81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31">
        <f>IFERROR(VLOOKUP(C71,'Datos Abierto'!$B$3:$O$46,11,FALSE),0)</f>
        <v>0</v>
      </c>
      <c r="O71" s="28">
        <f>IFERROR(VLOOKUP(C71,'Datos Abierto'!$B$3:$O$46,12,FALSE),0)</f>
        <v>0</v>
      </c>
      <c r="P71" s="28">
        <f>IFERROR(VLOOKUP(C71,'Datos Abierto'!$B$3:$O$46,13,FALSE),0)</f>
        <v>0</v>
      </c>
      <c r="Q71" s="31">
        <f>IFERROR(VLOOKUP(C71,'Datos Abierto'!$B$3:$O$46,14,FALSE),0)</f>
        <v>0</v>
      </c>
      <c r="R71" s="36">
        <f t="shared" si="5"/>
        <v>0</v>
      </c>
    </row>
    <row r="72" spans="3:18" s="15" customFormat="1" ht="18" customHeight="1">
      <c r="C72" s="26" t="s">
        <v>82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31">
        <f>IFERROR(VLOOKUP(C72,'Datos Abierto'!$B$3:$O$46,11,FALSE),0)</f>
        <v>0</v>
      </c>
      <c r="O72" s="28">
        <f>IFERROR(VLOOKUP(C72,'Datos Abierto'!$B$3:$O$46,12,FALSE),0)</f>
        <v>0</v>
      </c>
      <c r="P72" s="28">
        <f>IFERROR(VLOOKUP(C72,'Datos Abierto'!$B$3:$O$46,13,FALSE),0)</f>
        <v>0</v>
      </c>
      <c r="Q72" s="31">
        <f>IFERROR(VLOOKUP(C72,'Datos Abierto'!$B$3:$O$46,14,FALSE),0)</f>
        <v>0</v>
      </c>
      <c r="R72" s="36">
        <f t="shared" si="5"/>
        <v>0</v>
      </c>
    </row>
    <row r="73" spans="3:18" s="15" customFormat="1" ht="18" customHeight="1">
      <c r="C73" s="26" t="s">
        <v>83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31">
        <f>IFERROR(VLOOKUP(C73,'Datos Abierto'!$B$3:$O$46,11,FALSE),0)</f>
        <v>0</v>
      </c>
      <c r="O73" s="28">
        <f>IFERROR(VLOOKUP(C73,'Datos Abierto'!$B$3:$O$46,12,FALSE),0)</f>
        <v>0</v>
      </c>
      <c r="P73" s="28">
        <f>IFERROR(VLOOKUP(C73,'Datos Abierto'!$B$3:$O$46,13,FALSE),0)</f>
        <v>0</v>
      </c>
      <c r="Q73" s="31">
        <f>IFERROR(VLOOKUP(C73,'Datos Abierto'!$B$3:$O$46,14,FALSE),0)</f>
        <v>0</v>
      </c>
      <c r="R73" s="36">
        <f t="shared" si="5"/>
        <v>0</v>
      </c>
    </row>
    <row r="74" spans="3:18" s="15" customFormat="1" ht="18" customHeight="1">
      <c r="C74" s="26" t="s">
        <v>84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31">
        <f>IFERROR(VLOOKUP(C74,'Datos Abierto'!$B$3:$O$46,11,FALSE),0)</f>
        <v>0</v>
      </c>
      <c r="O74" s="28">
        <f>IFERROR(VLOOKUP(C74,'Datos Abierto'!$B$3:$O$46,12,FALSE),0)</f>
        <v>0</v>
      </c>
      <c r="P74" s="28">
        <f>IFERROR(VLOOKUP(C74,'Datos Abierto'!$B$3:$O$46,13,FALSE),0)</f>
        <v>0</v>
      </c>
      <c r="Q74" s="31">
        <f>IFERROR(VLOOKUP(C74,'Datos Abierto'!$B$3:$O$46,14,FALSE),0)</f>
        <v>0</v>
      </c>
      <c r="R74" s="36">
        <f t="shared" ref="R74:R83" si="6">SUM(F74:Q74)</f>
        <v>0</v>
      </c>
    </row>
    <row r="75" spans="3:18" s="15" customFormat="1" ht="18" customHeight="1">
      <c r="C75" s="55" t="s">
        <v>85</v>
      </c>
      <c r="D75" s="53"/>
      <c r="E75" s="53"/>
      <c r="F75" s="54">
        <f>IFERROR(VLOOKUP(C75,'Datos Abierto'!$B$3:$O$46,10,FALSE),0)</f>
        <v>0</v>
      </c>
      <c r="G75" s="54">
        <f>IFERROR(VLOOKUP(C75,'Datos Abierto'!$B$3:$O$46,4,FALSE),0)</f>
        <v>0</v>
      </c>
      <c r="H75" s="54">
        <f>IFERROR(VLOOKUP(C75,'Datos Abierto'!$B$3:$O$46,5,FALSE),0)</f>
        <v>0</v>
      </c>
      <c r="I75" s="54">
        <f>IFERROR(VLOOKUP(B75,'Datos Abierto'!$B$3:$O$46,10,FALSE),0)</f>
        <v>0</v>
      </c>
      <c r="J75" s="54">
        <f>IFERROR(VLOOKUP(#REF!,'Datos Abierto'!$B$3:$O$46,10,FALSE),0)</f>
        <v>0</v>
      </c>
      <c r="K75" s="54">
        <f>IFERROR(VLOOKUP(A75,'Datos Abierto'!$B$3:$O$46,10,FALSE),0)</f>
        <v>0</v>
      </c>
      <c r="L75" s="54">
        <f>IFERROR(VLOOKUP(B75,'Datos Abierto'!$B$3:$O$46,10,FALSE),0)</f>
        <v>0</v>
      </c>
      <c r="M75" s="54">
        <f>IFERROR(VLOOKUP(C75,'Datos Abierto'!$B$3:$O$46,10,FALSE),0)</f>
        <v>0</v>
      </c>
      <c r="N75" s="54">
        <f>IFERROR(VLOOKUP(D75,'Datos Abierto'!$B$3:$O$46,10,FALSE),0)</f>
        <v>0</v>
      </c>
      <c r="O75" s="54">
        <f>IFERROR(VLOOKUP(C75,'Datos Abierto'!$B$3:$O$46,12,FALSE),0)</f>
        <v>0</v>
      </c>
      <c r="P75" s="54">
        <f>IFERROR(VLOOKUP(C75,'Datos Abierto'!$B$3:$O$46,13,FALSE),0)</f>
        <v>0</v>
      </c>
      <c r="Q75" s="54">
        <f>IFERROR(VLOOKUP(C75,'Datos Abierto'!$B$3:$O$46,14,FALSE),0)</f>
        <v>0</v>
      </c>
      <c r="R75" s="56">
        <f t="shared" si="6"/>
        <v>0</v>
      </c>
    </row>
    <row r="76" spans="3:18" s="15" customFormat="1" ht="18" customHeight="1">
      <c r="C76" s="30" t="s">
        <v>86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IFERROR(VLOOKUP(C76,'Datos Abierto'!$B$3:$O$46,14,FALSE),0)</f>
        <v>0</v>
      </c>
      <c r="R76" s="39">
        <f t="shared" si="6"/>
        <v>0</v>
      </c>
    </row>
    <row r="77" spans="3:18" s="15" customFormat="1" ht="18" customHeight="1">
      <c r="C77" s="26" t="s">
        <v>87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IFERROR(VLOOKUP(C77,'Datos Abierto'!$B$3:$O$46,14,FALSE),0)</f>
        <v>0</v>
      </c>
      <c r="R77" s="36">
        <f t="shared" si="6"/>
        <v>0</v>
      </c>
    </row>
    <row r="78" spans="3:18" s="15" customFormat="1" ht="18" customHeight="1">
      <c r="C78" s="26" t="s">
        <v>88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IFERROR(VLOOKUP(C78,'Datos Abierto'!$B$3:$O$46,14,FALSE),0)</f>
        <v>0</v>
      </c>
      <c r="R78" s="36">
        <f t="shared" si="6"/>
        <v>0</v>
      </c>
    </row>
    <row r="79" spans="3:18" s="15" customFormat="1" ht="18" customHeight="1">
      <c r="C79" s="30" t="s">
        <v>89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IFERROR(VLOOKUP(C79,'Datos Abierto'!$B$3:$O$46,14,FALSE),0)</f>
        <v>0</v>
      </c>
      <c r="R79" s="36">
        <f t="shared" si="6"/>
        <v>0</v>
      </c>
    </row>
    <row r="80" spans="3:18" s="15" customFormat="1" ht="18" customHeight="1">
      <c r="C80" s="26" t="s">
        <v>90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IFERROR(VLOOKUP(C80,'Datos Abierto'!$B$3:$O$46,14,FALSE),0)</f>
        <v>0</v>
      </c>
      <c r="R80" s="36">
        <f t="shared" si="6"/>
        <v>0</v>
      </c>
    </row>
    <row r="81" spans="3:18" s="15" customFormat="1" ht="18" customHeight="1">
      <c r="C81" s="26" t="s">
        <v>91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IFERROR(VLOOKUP(C81,'Datos Abierto'!$B$3:$O$46,14,FALSE),0)</f>
        <v>0</v>
      </c>
      <c r="R81" s="36">
        <f t="shared" si="6"/>
        <v>0</v>
      </c>
    </row>
    <row r="82" spans="3:18" s="15" customFormat="1" ht="18" customHeight="1">
      <c r="C82" s="30" t="s">
        <v>92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IFERROR(VLOOKUP(C82,'Datos Abierto'!$B$3:$O$46,14,FALSE),0)</f>
        <v>0</v>
      </c>
      <c r="R82" s="36">
        <f t="shared" si="6"/>
        <v>0</v>
      </c>
    </row>
    <row r="83" spans="3:18" s="15" customFormat="1" ht="18" customHeight="1">
      <c r="C83" s="26" t="s">
        <v>93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IFERROR(VLOOKUP(C83,'Datos Abierto'!$B$3:$O$46,14,FALSE),0)</f>
        <v>0</v>
      </c>
      <c r="R83" s="36">
        <f t="shared" si="6"/>
        <v>0</v>
      </c>
    </row>
    <row r="84" spans="3:18" s="15" customFormat="1" ht="21" customHeight="1">
      <c r="C84" s="40" t="s">
        <v>94</v>
      </c>
      <c r="D84" s="41">
        <f t="shared" ref="D84" si="7">+D10</f>
        <v>1223200000</v>
      </c>
      <c r="E84" s="41">
        <v>1223200000</v>
      </c>
      <c r="F84" s="41">
        <f>+F10</f>
        <v>50608400.520000003</v>
      </c>
      <c r="G84" s="41">
        <f t="shared" ref="G84:M84" si="8">+G10</f>
        <v>95969942.469999999</v>
      </c>
      <c r="H84" s="41">
        <f t="shared" si="8"/>
        <v>85472244.030000001</v>
      </c>
      <c r="I84" s="41">
        <f t="shared" si="8"/>
        <v>104276290.04000001</v>
      </c>
      <c r="J84" s="41">
        <f t="shared" si="8"/>
        <v>81500589.739999995</v>
      </c>
      <c r="K84" s="41">
        <f t="shared" si="8"/>
        <v>0</v>
      </c>
      <c r="L84" s="41">
        <f t="shared" si="8"/>
        <v>0</v>
      </c>
      <c r="M84" s="41">
        <f t="shared" si="8"/>
        <v>0</v>
      </c>
      <c r="N84" s="41">
        <f t="shared" ref="N84" si="9">+N10</f>
        <v>0</v>
      </c>
      <c r="O84" s="41">
        <f t="shared" ref="O84:P84" si="10">+O10</f>
        <v>0</v>
      </c>
      <c r="P84" s="41">
        <f t="shared" si="10"/>
        <v>0</v>
      </c>
      <c r="Q84" s="41">
        <f>IFERROR(VLOOKUP(C84,'Datos Abierto'!$B$3:$O$46,14,FALSE),0)</f>
        <v>0</v>
      </c>
      <c r="R84" s="52">
        <f>+R10</f>
        <v>417827466.80000001</v>
      </c>
    </row>
    <row r="85" spans="3:18">
      <c r="I85" s="32"/>
      <c r="M85" s="32"/>
    </row>
    <row r="86" spans="3:18" ht="18.75">
      <c r="C86" s="42" t="s">
        <v>95</v>
      </c>
      <c r="D86" s="43"/>
      <c r="E86" s="44"/>
      <c r="F86" s="45"/>
      <c r="G86" s="45"/>
    </row>
    <row r="87" spans="3:18">
      <c r="C87" s="46" t="s">
        <v>96</v>
      </c>
      <c r="D87" s="47"/>
      <c r="E87" s="47"/>
      <c r="F87" s="48"/>
      <c r="G87" s="48"/>
    </row>
    <row r="88" spans="3:18">
      <c r="C88" s="46" t="s">
        <v>97</v>
      </c>
      <c r="D88" s="47"/>
      <c r="E88" s="47"/>
      <c r="F88" s="48"/>
      <c r="G88" s="48"/>
    </row>
    <row r="89" spans="3:18">
      <c r="C89" s="46" t="s">
        <v>98</v>
      </c>
      <c r="D89" s="47"/>
      <c r="E89" s="47"/>
      <c r="F89" s="48"/>
      <c r="G89" s="48"/>
    </row>
    <row r="90" spans="3:18">
      <c r="C90" s="46" t="s">
        <v>99</v>
      </c>
      <c r="D90" s="47"/>
      <c r="E90" s="47"/>
      <c r="F90" s="48"/>
      <c r="G90" s="48"/>
    </row>
    <row r="91" spans="3:18">
      <c r="C91" s="46" t="s">
        <v>100</v>
      </c>
      <c r="D91" s="47"/>
      <c r="E91" s="47"/>
      <c r="F91" s="48"/>
      <c r="G91" s="48"/>
    </row>
    <row r="92" spans="3:18">
      <c r="C92" s="49" t="s">
        <v>101</v>
      </c>
      <c r="D92" s="50"/>
      <c r="E92" s="50"/>
      <c r="F92" s="51"/>
      <c r="G92" s="51"/>
    </row>
    <row r="93" spans="3:18">
      <c r="C93" s="49" t="s">
        <v>129</v>
      </c>
      <c r="D93" s="50"/>
      <c r="E93" s="50"/>
      <c r="F93" s="51"/>
      <c r="G93" s="51"/>
    </row>
    <row r="94" spans="3:18">
      <c r="C94" s="49" t="s">
        <v>130</v>
      </c>
      <c r="D94" s="50"/>
      <c r="E94" s="50"/>
      <c r="F94" s="51"/>
      <c r="G94" s="51"/>
    </row>
    <row r="95" spans="3:18" ht="52.5" customHeight="1">
      <c r="C95" s="79" t="s">
        <v>134</v>
      </c>
      <c r="D95" s="79"/>
      <c r="E95" s="50"/>
      <c r="F95" s="51"/>
      <c r="G95" s="51"/>
    </row>
    <row r="96" spans="3:18" ht="36.75" customHeight="1">
      <c r="C96" s="77"/>
      <c r="D96" s="50"/>
      <c r="E96" s="50"/>
      <c r="F96" s="51"/>
      <c r="G96" s="51"/>
    </row>
    <row r="97" spans="3:7" ht="52.5" customHeight="1">
      <c r="C97" s="77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C100" s="78" t="s">
        <v>132</v>
      </c>
      <c r="D100" s="50"/>
      <c r="E100" s="50"/>
      <c r="F100" s="51"/>
      <c r="G100" s="51"/>
    </row>
    <row r="101" spans="3:7">
      <c r="C101" s="78" t="s">
        <v>133</v>
      </c>
      <c r="D101" s="50"/>
      <c r="E101" s="50"/>
      <c r="F101" s="51"/>
      <c r="G101" s="51"/>
    </row>
    <row r="102" spans="3:7">
      <c r="C102" s="49"/>
      <c r="D102" s="50"/>
      <c r="E102" s="50"/>
      <c r="F102" s="51"/>
      <c r="G102" s="51"/>
    </row>
    <row r="103" spans="3:7">
      <c r="D103" s="50"/>
      <c r="E103" s="50"/>
      <c r="F103" s="51"/>
      <c r="G103" s="51"/>
    </row>
  </sheetData>
  <mergeCells count="6">
    <mergeCell ref="C3:R3"/>
    <mergeCell ref="C4:R4"/>
    <mergeCell ref="C5:R5"/>
    <mergeCell ref="C6:R6"/>
    <mergeCell ref="C7:R7"/>
    <mergeCell ref="C95:D95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workbookViewId="0">
      <selection activeCell="H8" sqref="H8"/>
    </sheetView>
  </sheetViews>
  <sheetFormatPr baseColWidth="10" defaultColWidth="9.140625" defaultRowHeight="15"/>
  <cols>
    <col min="1" max="1" width="23.28515625" style="6" customWidth="1"/>
    <col min="2" max="2" width="41.85546875" style="6" customWidth="1"/>
    <col min="3" max="3" width="15.7109375" style="7" customWidth="1"/>
    <col min="4" max="5" width="17.28515625" style="7" customWidth="1"/>
    <col min="6" max="8" width="17.7109375" style="6" customWidth="1"/>
    <col min="9" max="11" width="17.85546875" style="6" customWidth="1"/>
    <col min="12" max="15" width="19.7109375" style="6" customWidth="1"/>
    <col min="16" max="16384" width="9.140625" style="6"/>
  </cols>
  <sheetData>
    <row r="1" spans="1:15" s="4" customFormat="1" ht="30.75" customHeight="1">
      <c r="C1" s="8"/>
      <c r="D1" s="8" t="s">
        <v>102</v>
      </c>
      <c r="E1" s="8" t="s">
        <v>103</v>
      </c>
      <c r="F1" s="9" t="s">
        <v>104</v>
      </c>
      <c r="G1" s="9" t="s">
        <v>105</v>
      </c>
      <c r="H1" s="9" t="s">
        <v>106</v>
      </c>
      <c r="I1" s="9" t="s">
        <v>107</v>
      </c>
      <c r="J1" s="9" t="s">
        <v>108</v>
      </c>
      <c r="K1" s="9" t="s">
        <v>109</v>
      </c>
      <c r="L1" s="9" t="s">
        <v>110</v>
      </c>
      <c r="M1" s="9" t="s">
        <v>111</v>
      </c>
      <c r="N1" s="9" t="s">
        <v>112</v>
      </c>
      <c r="O1" s="9" t="s">
        <v>113</v>
      </c>
    </row>
    <row r="2" spans="1:15" s="4" customFormat="1" ht="33.75" customHeight="1">
      <c r="A2" s="9" t="s">
        <v>114</v>
      </c>
      <c r="B2" s="9" t="s">
        <v>115</v>
      </c>
      <c r="C2" s="8" t="s">
        <v>116</v>
      </c>
      <c r="D2" s="8" t="s">
        <v>116</v>
      </c>
      <c r="E2" s="8" t="s">
        <v>116</v>
      </c>
      <c r="F2" s="9" t="s">
        <v>116</v>
      </c>
      <c r="G2" s="9" t="s">
        <v>116</v>
      </c>
      <c r="H2" s="9" t="s">
        <v>116</v>
      </c>
      <c r="I2" s="9" t="s">
        <v>116</v>
      </c>
      <c r="J2" s="9" t="s">
        <v>116</v>
      </c>
      <c r="K2" s="9" t="s">
        <v>116</v>
      </c>
      <c r="L2" s="9" t="s">
        <v>116</v>
      </c>
      <c r="M2" s="9" t="s">
        <v>116</v>
      </c>
      <c r="N2" s="9" t="s">
        <v>116</v>
      </c>
      <c r="O2" s="9" t="s">
        <v>116</v>
      </c>
    </row>
    <row r="3" spans="1:15" s="5" customFormat="1" ht="15.75">
      <c r="A3" s="10" t="s">
        <v>117</v>
      </c>
      <c r="B3" s="60" t="s">
        <v>118</v>
      </c>
      <c r="C3" s="11">
        <f>SUM(D3:O3)</f>
        <v>417827466.80000001</v>
      </c>
      <c r="D3" s="12">
        <v>50608400.520000003</v>
      </c>
      <c r="E3" s="12">
        <v>95969942.469999999</v>
      </c>
      <c r="F3" s="12">
        <v>85472244.030000001</v>
      </c>
      <c r="G3" s="12">
        <v>104276290.04000001</v>
      </c>
      <c r="H3" s="12">
        <v>81500589.739999995</v>
      </c>
      <c r="I3" s="12">
        <f>IFERROR(VLOOKUP(B3,Plantilla!$A$2:$B$39,2,FALSE),0)</f>
        <v>0</v>
      </c>
      <c r="J3" s="12">
        <f>IFERROR(VLOOKUP(B3,Plantilla!$A$2:$B$39,2,FALSE),0)</f>
        <v>0</v>
      </c>
      <c r="K3" s="12">
        <f>IFERROR(VLOOKUP(B3,Plantilla!$A$2:$B$39,2,FALSE),0)</f>
        <v>0</v>
      </c>
      <c r="L3" s="12">
        <f>IFERROR(VLOOKUP(B3,Plantilla!$A$2:$B$39,2,FALSE),0)</f>
        <v>0</v>
      </c>
      <c r="M3" s="12">
        <f>IFERROR(VLOOKUP(B3,Plantilla!$A$2:$B$39,2,FALSE),0)</f>
        <v>0</v>
      </c>
      <c r="N3" s="12">
        <f>IFERROR(VLOOKUP(B3,Plantilla!$A$2:$B$39,2,FALSE),0)</f>
        <v>0</v>
      </c>
      <c r="O3" s="12">
        <f>IFERROR(VLOOKUP(B3,Plantilla!$A$2:$B$39,2,FALSE),0)</f>
        <v>0</v>
      </c>
    </row>
    <row r="4" spans="1:15" s="5" customFormat="1" ht="25.5">
      <c r="A4" s="10" t="s">
        <v>119</v>
      </c>
      <c r="B4" s="60" t="s">
        <v>120</v>
      </c>
      <c r="C4" s="11">
        <f t="shared" ref="C4:C47" si="0">SUM(D4:O4)</f>
        <v>417827466.80000001</v>
      </c>
      <c r="D4" s="12">
        <v>50608400.520000003</v>
      </c>
      <c r="E4" s="12">
        <v>95969942.469999999</v>
      </c>
      <c r="F4" s="12">
        <v>85472244.030000001</v>
      </c>
      <c r="G4" s="12">
        <v>104276290.04000001</v>
      </c>
      <c r="H4" s="12">
        <v>81500589.739999995</v>
      </c>
      <c r="I4" s="12">
        <f>IFERROR(VLOOKUP(B4,Plantilla!$A$2:$B$39,2,FALSE),0)</f>
        <v>0</v>
      </c>
      <c r="J4" s="12">
        <f>IFERROR(VLOOKUP(B4,Plantilla!$A$2:$B$39,2,FALSE),0)</f>
        <v>0</v>
      </c>
      <c r="K4" s="12">
        <f>IFERROR(VLOOKUP(B4,Plantilla!$A$2:$B$39,2,FALSE),0)</f>
        <v>0</v>
      </c>
      <c r="L4" s="12">
        <f>IFERROR(VLOOKUP(B4,Plantilla!$A$2:$B$39,2,FALSE),0)</f>
        <v>0</v>
      </c>
      <c r="M4" s="12">
        <f>IFERROR(VLOOKUP(B4,Plantilla!$A$2:$B$39,2,FALSE),0)</f>
        <v>0</v>
      </c>
      <c r="N4" s="12">
        <f>IFERROR(VLOOKUP(B4,Plantilla!$A$2:$B$39,2,FALSE),0)</f>
        <v>0</v>
      </c>
      <c r="O4" s="12">
        <f>IFERROR(VLOOKUP(B4,Plantilla!$A$2:$B$39,2,FALSE),0)</f>
        <v>0</v>
      </c>
    </row>
    <row r="5" spans="1:15" s="5" customFormat="1" ht="25.5">
      <c r="A5" s="10" t="s">
        <v>121</v>
      </c>
      <c r="B5" s="60" t="s">
        <v>122</v>
      </c>
      <c r="C5" s="11">
        <f t="shared" si="0"/>
        <v>417827466.80000001</v>
      </c>
      <c r="D5" s="12">
        <v>50608400.520000003</v>
      </c>
      <c r="E5" s="12">
        <v>95969942.469999999</v>
      </c>
      <c r="F5" s="12">
        <v>85472244.030000001</v>
      </c>
      <c r="G5" s="12">
        <v>104276290.04000001</v>
      </c>
      <c r="H5" s="12">
        <v>81500589.739999995</v>
      </c>
      <c r="I5" s="12">
        <f>IFERROR(VLOOKUP(B5,Plantilla!$A$2:$B$39,2,FALSE),0)</f>
        <v>0</v>
      </c>
      <c r="J5" s="12">
        <f>IFERROR(VLOOKUP(B5,Plantilla!$A$2:$B$39,2,FALSE),0)</f>
        <v>0</v>
      </c>
      <c r="K5" s="12">
        <f>IFERROR(VLOOKUP(B5,Plantilla!$A$2:$B$39,2,FALSE),0)</f>
        <v>0</v>
      </c>
      <c r="L5" s="12">
        <f>IFERROR(VLOOKUP(B5,Plantilla!$A$2:$B$39,2,FALSE),0)</f>
        <v>0</v>
      </c>
      <c r="M5" s="12">
        <f>IFERROR(VLOOKUP(B5,Plantilla!$A$2:$B$39,2,FALSE),0)</f>
        <v>0</v>
      </c>
      <c r="N5" s="12">
        <f>IFERROR(VLOOKUP(B5,Plantilla!$A$2:$B$39,2,FALSE),0)</f>
        <v>0</v>
      </c>
      <c r="O5" s="12">
        <f>IFERROR(VLOOKUP(B5,Plantilla!$A$2:$B$39,2,FALSE),0)</f>
        <v>0</v>
      </c>
    </row>
    <row r="6" spans="1:15" s="5" customFormat="1" ht="15.75">
      <c r="A6" s="10" t="s">
        <v>123</v>
      </c>
      <c r="B6" s="60" t="s">
        <v>124</v>
      </c>
      <c r="C6" s="11">
        <f t="shared" si="0"/>
        <v>417827466.80000001</v>
      </c>
      <c r="D6" s="12">
        <v>50608400.520000003</v>
      </c>
      <c r="E6" s="12">
        <v>95969942.469999999</v>
      </c>
      <c r="F6" s="12">
        <v>85472244.030000001</v>
      </c>
      <c r="G6" s="12">
        <v>104276290.04000001</v>
      </c>
      <c r="H6" s="12">
        <v>81500589.739999995</v>
      </c>
      <c r="I6" s="12">
        <f>IFERROR(VLOOKUP(B6,Plantilla!$A$2:$B$39,2,FALSE),0)</f>
        <v>0</v>
      </c>
      <c r="J6" s="12">
        <f>IFERROR(VLOOKUP(B6,Plantilla!$A$2:$B$39,2,FALSE),0)</f>
        <v>0</v>
      </c>
      <c r="K6" s="12">
        <f>IFERROR(VLOOKUP(B6,Plantilla!$A$2:$B$39,2,FALSE),0)</f>
        <v>0</v>
      </c>
      <c r="L6" s="12">
        <f>IFERROR(VLOOKUP(B6,Plantilla!$A$2:$B$39,2,FALSE),0)</f>
        <v>0</v>
      </c>
      <c r="M6" s="12">
        <f>IFERROR(VLOOKUP(B6,Plantilla!$A$2:$B$39,2,FALSE),0)</f>
        <v>0</v>
      </c>
      <c r="N6" s="12">
        <f>IFERROR(VLOOKUP(B6,Plantilla!$A$2:$B$39,2,FALSE),0)</f>
        <v>0</v>
      </c>
      <c r="O6" s="12">
        <f>IFERROR(VLOOKUP(B6,Plantilla!$A$2:$B$39,2,FALSE),0)</f>
        <v>0</v>
      </c>
    </row>
    <row r="7" spans="1:15" ht="15.75">
      <c r="A7" s="10" t="s">
        <v>125</v>
      </c>
      <c r="B7" s="61" t="s">
        <v>20</v>
      </c>
      <c r="C7" s="11">
        <f t="shared" si="0"/>
        <v>417827466.80000001</v>
      </c>
      <c r="D7" s="12">
        <v>50608400.520000003</v>
      </c>
      <c r="E7" s="12">
        <v>95969942.469999999</v>
      </c>
      <c r="F7" s="12">
        <v>85472244.030000001</v>
      </c>
      <c r="G7" s="12">
        <v>104276290.04000001</v>
      </c>
      <c r="H7" s="12">
        <v>81500589.739999995</v>
      </c>
      <c r="I7" s="12">
        <f>IFERROR(VLOOKUP(B7,Plantilla!$A$2:$B$39,2,FALSE),0)</f>
        <v>0</v>
      </c>
      <c r="J7" s="12">
        <f>IFERROR(VLOOKUP(B7,Plantilla!$A$2:$B$39,2,FALSE),0)</f>
        <v>0</v>
      </c>
      <c r="K7" s="12">
        <f>IFERROR(VLOOKUP(B7,Plantilla!$A$2:$B$39,2,FALSE),0)</f>
        <v>0</v>
      </c>
      <c r="L7" s="12">
        <f>IFERROR(VLOOKUP(B7,Plantilla!$A$2:$B$39,2,FALSE),0)</f>
        <v>0</v>
      </c>
      <c r="M7" s="12">
        <f>IFERROR(VLOOKUP(B7,Plantilla!$A$2:$B$39,2,FALSE),0)</f>
        <v>0</v>
      </c>
      <c r="N7" s="12">
        <f>IFERROR(VLOOKUP(B7,Plantilla!$A$2:$B$39,2,FALSE),0)</f>
        <v>0</v>
      </c>
      <c r="O7" s="12">
        <f>IFERROR(VLOOKUP(B7,Plantilla!$A$2:$B$39,2,FALSE),0)</f>
        <v>0</v>
      </c>
    </row>
    <row r="8" spans="1:15" ht="15.75">
      <c r="A8" s="10" t="s">
        <v>126</v>
      </c>
      <c r="B8" s="61" t="s">
        <v>21</v>
      </c>
      <c r="C8" s="11">
        <f t="shared" si="0"/>
        <v>330921642.41000003</v>
      </c>
      <c r="D8" s="12">
        <v>41560322.630000003</v>
      </c>
      <c r="E8" s="12">
        <v>78187600.209999993</v>
      </c>
      <c r="F8" s="12">
        <v>64212469.189999998</v>
      </c>
      <c r="G8" s="12">
        <v>84825172.310000002</v>
      </c>
      <c r="H8" s="12">
        <v>62136078.07</v>
      </c>
      <c r="I8" s="12">
        <f>IFERROR(VLOOKUP(B8,Plantilla!$A$2:$B$39,2,FALSE),0)</f>
        <v>0</v>
      </c>
      <c r="J8" s="12">
        <f>IFERROR(VLOOKUP(B8,Plantilla!$A$2:$B$39,2,FALSE),0)</f>
        <v>0</v>
      </c>
      <c r="K8" s="12">
        <f>IFERROR(VLOOKUP(B8,Plantilla!$A$2:$B$39,2,FALSE),0)</f>
        <v>0</v>
      </c>
      <c r="L8" s="12">
        <f>IFERROR(VLOOKUP(B8,Plantilla!$A$2:$B$39,2,FALSE),0)</f>
        <v>0</v>
      </c>
      <c r="M8" s="12">
        <f>IFERROR(VLOOKUP(B8,Plantilla!$A$2:$B$39,2,FALSE),0)</f>
        <v>0</v>
      </c>
      <c r="N8" s="12">
        <f>IFERROR(VLOOKUP(B8,Plantilla!$A$2:$B$39,2,FALSE),0)</f>
        <v>0</v>
      </c>
      <c r="O8" s="12">
        <f>IFERROR(VLOOKUP(B8,Plantilla!$A$2:$B$39,2,FALSE),0)</f>
        <v>0</v>
      </c>
    </row>
    <row r="9" spans="1:15" ht="15.75">
      <c r="A9" s="10" t="s">
        <v>127</v>
      </c>
      <c r="B9" s="61" t="s">
        <v>22</v>
      </c>
      <c r="C9" s="11">
        <f t="shared" si="0"/>
        <v>254552167.96000001</v>
      </c>
      <c r="D9" s="12">
        <v>35155387.130000003</v>
      </c>
      <c r="E9" s="12">
        <v>66980970.130000003</v>
      </c>
      <c r="F9" s="12">
        <v>54434010.770000003</v>
      </c>
      <c r="G9" s="12">
        <v>45359332.460000001</v>
      </c>
      <c r="H9" s="12">
        <v>52622467.469999999</v>
      </c>
      <c r="I9" s="12">
        <f>IFERROR(VLOOKUP(B9,Plantilla!$A$2:$B$39,2,FALSE),0)</f>
        <v>0</v>
      </c>
      <c r="J9" s="12">
        <f>IFERROR(VLOOKUP(B9,Plantilla!$A$2:$B$39,2,FALSE),0)</f>
        <v>0</v>
      </c>
      <c r="K9" s="12">
        <f>IFERROR(VLOOKUP(B9,Plantilla!$A$2:$B$39,2,FALSE),0)</f>
        <v>0</v>
      </c>
      <c r="L9" s="12">
        <f>IFERROR(VLOOKUP(B9,Plantilla!$A$2:$B$39,2,FALSE),0)</f>
        <v>0</v>
      </c>
      <c r="M9" s="12">
        <f>IFERROR(VLOOKUP(B9,Plantilla!$A$2:$B$39,2,FALSE),0)</f>
        <v>0</v>
      </c>
      <c r="N9" s="12">
        <f>IFERROR(VLOOKUP(B9,Plantilla!$A$2:$B$39,2,FALSE),0)</f>
        <v>0</v>
      </c>
      <c r="O9" s="12">
        <f>IFERROR(VLOOKUP(B9,Plantilla!$A$2:$B$39,2,FALSE),0)</f>
        <v>0</v>
      </c>
    </row>
    <row r="10" spans="1:15" ht="15.75">
      <c r="A10" s="10" t="s">
        <v>127</v>
      </c>
      <c r="B10" s="61" t="s">
        <v>23</v>
      </c>
      <c r="C10" s="11">
        <f t="shared" si="0"/>
        <v>37771984.649999999</v>
      </c>
      <c r="D10" s="12">
        <v>1040000</v>
      </c>
      <c r="E10" s="12">
        <v>970000</v>
      </c>
      <c r="F10" s="12">
        <v>1763187.19</v>
      </c>
      <c r="G10" s="12">
        <v>32530688.699999999</v>
      </c>
      <c r="H10" s="12">
        <v>1468108.76</v>
      </c>
      <c r="I10" s="12">
        <f>IFERROR(VLOOKUP(B10,Plantilla!$A$2:$B$39,2,FALSE),0)</f>
        <v>0</v>
      </c>
      <c r="J10" s="12">
        <f>IFERROR(VLOOKUP(B10,Plantilla!$A$2:$B$39,2,FALSE),0)</f>
        <v>0</v>
      </c>
      <c r="K10" s="12">
        <f>IFERROR(VLOOKUP(B10,Plantilla!$A$2:$B$39,2,FALSE),0)</f>
        <v>0</v>
      </c>
      <c r="L10" s="12">
        <f>IFERROR(VLOOKUP(B10,Plantilla!$A$2:$B$39,2,FALSE),0)</f>
        <v>0</v>
      </c>
      <c r="M10" s="12">
        <f>IFERROR(VLOOKUP(B10,Plantilla!$A$2:$B$39,2,FALSE),0)</f>
        <v>0</v>
      </c>
      <c r="N10" s="12">
        <f>IFERROR(VLOOKUP(B10,Plantilla!$A$2:$B$39,2,FALSE),0)</f>
        <v>0</v>
      </c>
      <c r="O10" s="12">
        <f>IFERROR(VLOOKUP(B10,Plantilla!$A$2:$B$39,2,FALSE),0)</f>
        <v>0</v>
      </c>
    </row>
    <row r="11" spans="1:15" ht="15.75">
      <c r="A11" s="10" t="s">
        <v>127</v>
      </c>
      <c r="B11" s="61" t="s">
        <v>24</v>
      </c>
      <c r="C11" s="11">
        <f t="shared" si="0"/>
        <v>8644.2000000000007</v>
      </c>
      <c r="D11" s="12">
        <v>0</v>
      </c>
      <c r="E11" s="12">
        <v>0</v>
      </c>
      <c r="F11" s="12">
        <v>0</v>
      </c>
      <c r="G11" s="12">
        <v>3393</v>
      </c>
      <c r="H11" s="12">
        <v>5251.2</v>
      </c>
      <c r="I11" s="12">
        <f>IFERROR(VLOOKUP(B11,Plantilla!$A$2:$B$39,2,FALSE),0)</f>
        <v>0</v>
      </c>
      <c r="J11" s="12">
        <f>IFERROR(VLOOKUP(B11,Plantilla!$A$2:$B$39,2,FALSE),0)</f>
        <v>0</v>
      </c>
      <c r="K11" s="12">
        <f>IFERROR(VLOOKUP(B11,Plantilla!$A$2:$B$39,2,FALSE),0)</f>
        <v>0</v>
      </c>
      <c r="L11" s="12">
        <f>IFERROR(VLOOKUP(B11,Plantilla!$A$2:$B$39,2,FALSE),0)</f>
        <v>0</v>
      </c>
      <c r="M11" s="12">
        <f>IFERROR(VLOOKUP(B11,Plantilla!$A$2:$B$39,2,FALSE),0)</f>
        <v>0</v>
      </c>
      <c r="N11" s="12">
        <f>IFERROR(VLOOKUP(B11,Plantilla!$A$2:$B$39,2,FALSE),0)</f>
        <v>0</v>
      </c>
      <c r="O11" s="12">
        <f>IFERROR(VLOOKUP(B11,Plantilla!$A$2:$B$39,2,FALSE),0)</f>
        <v>0</v>
      </c>
    </row>
    <row r="12" spans="1:15" ht="15.75">
      <c r="A12" s="10" t="s">
        <v>127</v>
      </c>
      <c r="B12" s="61" t="s">
        <v>25</v>
      </c>
      <c r="C12" s="11">
        <f t="shared" si="0"/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f>IFERROR(VLOOKUP(B12,Plantilla!$A$2:$B$39,2,FALSE),0)</f>
        <v>0</v>
      </c>
      <c r="J12" s="12">
        <f>IFERROR(VLOOKUP(B12,Plantilla!$A$2:$B$39,2,FALSE),0)</f>
        <v>0</v>
      </c>
      <c r="K12" s="12">
        <f>IFERROR(VLOOKUP(B12,Plantilla!$A$2:$B$39,2,FALSE),0)</f>
        <v>0</v>
      </c>
      <c r="L12" s="12">
        <f>IFERROR(VLOOKUP(B12,Plantilla!$A$2:$B$39,2,FALSE),0)</f>
        <v>0</v>
      </c>
      <c r="M12" s="12">
        <f>IFERROR(VLOOKUP(B12,Plantilla!$A$2:$B$39,2,FALSE),0)</f>
        <v>0</v>
      </c>
      <c r="N12" s="12">
        <f>IFERROR(VLOOKUP(B12,Plantilla!$A$2:$B$39,2,FALSE),0)</f>
        <v>0</v>
      </c>
      <c r="O12" s="12">
        <f>IFERROR(VLOOKUP(B12,Plantilla!$A$2:$B$39,2,FALSE),0)</f>
        <v>0</v>
      </c>
    </row>
    <row r="13" spans="1:15" ht="15.75">
      <c r="A13" s="10" t="s">
        <v>127</v>
      </c>
      <c r="B13" s="61" t="s">
        <v>26</v>
      </c>
      <c r="C13" s="11">
        <f t="shared" si="0"/>
        <v>38588845.600000001</v>
      </c>
      <c r="D13" s="12">
        <v>5364935.5</v>
      </c>
      <c r="E13" s="12">
        <v>10236630.08</v>
      </c>
      <c r="F13" s="12">
        <v>8015271.2300000004</v>
      </c>
      <c r="G13" s="12">
        <v>6931758.1500000004</v>
      </c>
      <c r="H13" s="12">
        <v>8040250.6399999997</v>
      </c>
      <c r="I13" s="12">
        <f>IFERROR(VLOOKUP(B13,Plantilla!$A$2:$B$39,2,FALSE),0)</f>
        <v>0</v>
      </c>
      <c r="J13" s="12">
        <f>IFERROR(VLOOKUP(B13,Plantilla!$A$2:$B$39,2,FALSE),0)</f>
        <v>0</v>
      </c>
      <c r="K13" s="12">
        <f>IFERROR(VLOOKUP(B13,Plantilla!$A$2:$B$39,2,FALSE),0)</f>
        <v>0</v>
      </c>
      <c r="L13" s="12">
        <f>IFERROR(VLOOKUP(B13,Plantilla!$A$2:$B$39,2,FALSE),0)</f>
        <v>0</v>
      </c>
      <c r="M13" s="12">
        <f>IFERROR(VLOOKUP(B13,Plantilla!$A$2:$B$39,2,FALSE),0)</f>
        <v>0</v>
      </c>
      <c r="N13" s="12">
        <f>IFERROR(VLOOKUP(B13,Plantilla!$A$2:$B$39,2,FALSE),0)</f>
        <v>0</v>
      </c>
      <c r="O13" s="12">
        <f>IFERROR(VLOOKUP(B13,Plantilla!$A$2:$B$39,2,FALSE),0)</f>
        <v>0</v>
      </c>
    </row>
    <row r="14" spans="1:15" ht="15.75">
      <c r="A14" s="10" t="s">
        <v>126</v>
      </c>
      <c r="B14" s="61" t="s">
        <v>27</v>
      </c>
      <c r="C14" s="11">
        <f t="shared" si="0"/>
        <v>78834116.200000003</v>
      </c>
      <c r="D14" s="12">
        <v>9048077.8900000006</v>
      </c>
      <c r="E14" s="12">
        <v>17570228.859999999</v>
      </c>
      <c r="F14" s="12">
        <v>20538947.640000001</v>
      </c>
      <c r="G14" s="12">
        <v>15970746.310000001</v>
      </c>
      <c r="H14" s="12">
        <v>15706115.5</v>
      </c>
      <c r="I14" s="12">
        <f>IFERROR(VLOOKUP(B14,Plantilla!$A$2:$B$39,2,FALSE),0)</f>
        <v>0</v>
      </c>
      <c r="J14" s="12">
        <f>IFERROR(VLOOKUP(B14,Plantilla!$A$2:$B$39,2,FALSE),0)</f>
        <v>0</v>
      </c>
      <c r="K14" s="12">
        <f>IFERROR(VLOOKUP(B14,Plantilla!$A$2:$B$39,2,FALSE),0)</f>
        <v>0</v>
      </c>
      <c r="L14" s="12">
        <f>IFERROR(VLOOKUP(B14,Plantilla!$A$2:$B$39,2,FALSE),0)</f>
        <v>0</v>
      </c>
      <c r="M14" s="12">
        <f>IFERROR(VLOOKUP(B14,Plantilla!$A$2:$B$39,2,FALSE),0)</f>
        <v>0</v>
      </c>
      <c r="N14" s="12">
        <f>IFERROR(VLOOKUP(B14,Plantilla!$A$2:$B$39,2,FALSE),0)</f>
        <v>0</v>
      </c>
      <c r="O14" s="12">
        <f>IFERROR(VLOOKUP(B14,Plantilla!$A$2:$B$39,2,FALSE),0)</f>
        <v>0</v>
      </c>
    </row>
    <row r="15" spans="1:15" ht="15.75">
      <c r="A15" s="10" t="s">
        <v>127</v>
      </c>
      <c r="B15" s="61" t="s">
        <v>28</v>
      </c>
      <c r="C15" s="11">
        <f t="shared" si="0"/>
        <v>42466599.369999997</v>
      </c>
      <c r="D15" s="12">
        <v>8091803.3899999997</v>
      </c>
      <c r="E15" s="12">
        <v>8503501.0299999993</v>
      </c>
      <c r="F15" s="12">
        <v>9482140.1600000001</v>
      </c>
      <c r="G15" s="12">
        <v>7592393.25</v>
      </c>
      <c r="H15" s="12">
        <v>8796761.5399999991</v>
      </c>
      <c r="I15" s="12">
        <f>IFERROR(VLOOKUP(B15,Plantilla!$A$2:$B$39,2,FALSE),0)</f>
        <v>0</v>
      </c>
      <c r="J15" s="12">
        <f>IFERROR(VLOOKUP(B15,Plantilla!$A$2:$B$39,2,FALSE),0)</f>
        <v>0</v>
      </c>
      <c r="K15" s="12">
        <f>IFERROR(VLOOKUP(B15,Plantilla!$A$2:$B$39,2,FALSE),0)</f>
        <v>0</v>
      </c>
      <c r="L15" s="12">
        <f>IFERROR(VLOOKUP(B15,Plantilla!$A$2:$B$39,2,FALSE),0)</f>
        <v>0</v>
      </c>
      <c r="M15" s="12">
        <f>IFERROR(VLOOKUP(B15,Plantilla!$A$2:$B$39,2,FALSE),0)</f>
        <v>0</v>
      </c>
      <c r="N15" s="12">
        <f>IFERROR(VLOOKUP(B15,Plantilla!$A$2:$B$39,2,FALSE),0)</f>
        <v>0</v>
      </c>
      <c r="O15" s="12">
        <f>IFERROR(VLOOKUP(B15,Plantilla!$A$2:$B$39,2,FALSE),0)</f>
        <v>0</v>
      </c>
    </row>
    <row r="16" spans="1:15" ht="15.75">
      <c r="A16" s="10" t="s">
        <v>127</v>
      </c>
      <c r="B16" s="61" t="s">
        <v>29</v>
      </c>
      <c r="C16" s="11">
        <f t="shared" si="0"/>
        <v>494403.30000000005</v>
      </c>
      <c r="D16" s="12">
        <v>0</v>
      </c>
      <c r="E16" s="12">
        <v>0</v>
      </c>
      <c r="F16" s="12">
        <v>199999.98</v>
      </c>
      <c r="G16" s="12">
        <v>227736.66</v>
      </c>
      <c r="H16" s="12">
        <v>66666.66</v>
      </c>
      <c r="I16" s="12">
        <f>IFERROR(VLOOKUP(B16,Plantilla!$A$2:$B$39,2,FALSE),0)</f>
        <v>0</v>
      </c>
      <c r="J16" s="12">
        <f>IFERROR(VLOOKUP(B16,Plantilla!$A$2:$B$39,2,FALSE),0)</f>
        <v>0</v>
      </c>
      <c r="K16" s="12">
        <f>IFERROR(VLOOKUP(B16,Plantilla!$A$2:$B$39,2,FALSE),0)</f>
        <v>0</v>
      </c>
      <c r="L16" s="12">
        <f>IFERROR(VLOOKUP(B16,Plantilla!$A$2:$B$39,2,FALSE),0)</f>
        <v>0</v>
      </c>
      <c r="M16" s="12">
        <f>IFERROR(VLOOKUP(B16,Plantilla!$A$2:$B$39,2,FALSE),0)</f>
        <v>0</v>
      </c>
      <c r="N16" s="12">
        <f>IFERROR(VLOOKUP(B16,Plantilla!$A$2:$B$39,2,FALSE),0)</f>
        <v>0</v>
      </c>
      <c r="O16" s="12">
        <f>IFERROR(VLOOKUP(B16,Plantilla!$A$2:$B$39,2,FALSE),0)</f>
        <v>0</v>
      </c>
    </row>
    <row r="17" spans="1:15" ht="15.75">
      <c r="A17" s="10" t="s">
        <v>127</v>
      </c>
      <c r="B17" s="61" t="s">
        <v>30</v>
      </c>
      <c r="C17" s="11">
        <f t="shared" si="0"/>
        <v>867433.5</v>
      </c>
      <c r="D17" s="12">
        <v>0</v>
      </c>
      <c r="E17" s="12">
        <v>0</v>
      </c>
      <c r="F17" s="12">
        <v>192500.5</v>
      </c>
      <c r="G17" s="12">
        <v>372115</v>
      </c>
      <c r="H17" s="12">
        <v>302818</v>
      </c>
      <c r="I17" s="12">
        <f>IFERROR(VLOOKUP(B17,Plantilla!$A$2:$B$39,2,FALSE),0)</f>
        <v>0</v>
      </c>
      <c r="J17" s="12">
        <f>IFERROR(VLOOKUP(B17,Plantilla!$A$2:$B$39,2,FALSE),0)</f>
        <v>0</v>
      </c>
      <c r="K17" s="12">
        <f>IFERROR(VLOOKUP(B17,Plantilla!$A$2:$B$39,2,FALSE),0)</f>
        <v>0</v>
      </c>
      <c r="L17" s="12">
        <f>IFERROR(VLOOKUP(B17,Plantilla!$A$2:$B$39,2,FALSE),0)</f>
        <v>0</v>
      </c>
      <c r="M17" s="12">
        <f>IFERROR(VLOOKUP(B17,Plantilla!$A$2:$B$39,2,FALSE),0)</f>
        <v>0</v>
      </c>
      <c r="N17" s="12">
        <f>IFERROR(VLOOKUP(B17,Plantilla!$A$2:$B$39,2,FALSE),0)</f>
        <v>0</v>
      </c>
      <c r="O17" s="12">
        <f>IFERROR(VLOOKUP(B17,Plantilla!$A$2:$B$39,2,FALSE),0)</f>
        <v>0</v>
      </c>
    </row>
    <row r="18" spans="1:15" ht="15.75">
      <c r="A18" s="10" t="s">
        <v>127</v>
      </c>
      <c r="B18" s="61" t="s">
        <v>31</v>
      </c>
      <c r="C18" s="11">
        <f t="shared" si="0"/>
        <v>1231083.56</v>
      </c>
      <c r="D18" s="12">
        <v>212083.56</v>
      </c>
      <c r="E18" s="12">
        <v>1000000</v>
      </c>
      <c r="F18" s="12">
        <v>0</v>
      </c>
      <c r="G18" s="12">
        <v>0</v>
      </c>
      <c r="H18" s="12">
        <v>19000</v>
      </c>
      <c r="I18" s="12">
        <f>IFERROR(VLOOKUP(B18,Plantilla!$A$2:$B$39,2,FALSE),0)</f>
        <v>0</v>
      </c>
      <c r="J18" s="12">
        <f>IFERROR(VLOOKUP(B18,Plantilla!$A$2:$B$39,2,FALSE),0)</f>
        <v>0</v>
      </c>
      <c r="K18" s="12">
        <f>IFERROR(VLOOKUP(B18,Plantilla!$A$2:$B$39,2,FALSE),0)</f>
        <v>0</v>
      </c>
      <c r="L18" s="12">
        <f>IFERROR(VLOOKUP(B18,Plantilla!$A$2:$B$39,2,FALSE),0)</f>
        <v>0</v>
      </c>
      <c r="M18" s="12">
        <f>IFERROR(VLOOKUP(B18,Plantilla!$A$2:$B$39,2,FALSE),0)</f>
        <v>0</v>
      </c>
      <c r="N18" s="12">
        <f>IFERROR(VLOOKUP(B18,Plantilla!$A$2:$B$39,2,FALSE),0)</f>
        <v>0</v>
      </c>
      <c r="O18" s="12">
        <f>IFERROR(VLOOKUP(B18,Plantilla!$A$2:$B$39,2,FALSE),0)</f>
        <v>0</v>
      </c>
    </row>
    <row r="19" spans="1:15" ht="15.75">
      <c r="A19" s="10" t="s">
        <v>127</v>
      </c>
      <c r="B19" s="61" t="s">
        <v>32</v>
      </c>
      <c r="C19" s="11">
        <f t="shared" si="0"/>
        <v>30076267.940000001</v>
      </c>
      <c r="D19" s="12">
        <v>303663.64</v>
      </c>
      <c r="E19" s="12">
        <v>7486249.2400000002</v>
      </c>
      <c r="F19" s="12">
        <v>9658589.4900000002</v>
      </c>
      <c r="G19" s="12">
        <v>7311044.29</v>
      </c>
      <c r="H19" s="12">
        <v>5316721.28</v>
      </c>
      <c r="I19" s="12">
        <f>IFERROR(VLOOKUP(B19,Plantilla!$A$2:$B$39,2,FALSE),0)</f>
        <v>0</v>
      </c>
      <c r="J19" s="12">
        <f>IFERROR(VLOOKUP(B19,Plantilla!$A$2:$B$39,2,FALSE),0)</f>
        <v>0</v>
      </c>
      <c r="K19" s="12">
        <f>IFERROR(VLOOKUP(B19,Plantilla!$A$2:$B$39,2,FALSE),0)</f>
        <v>0</v>
      </c>
      <c r="L19" s="12">
        <f>IFERROR(VLOOKUP(B19,Plantilla!$A$2:$B$39,2,FALSE),0)</f>
        <v>0</v>
      </c>
      <c r="M19" s="12">
        <f>IFERROR(VLOOKUP(B19,Plantilla!$A$2:$B$39,2,FALSE),0)</f>
        <v>0</v>
      </c>
      <c r="N19" s="12">
        <f>IFERROR(VLOOKUP(B19,Plantilla!$A$2:$B$39,2,FALSE),0)</f>
        <v>0</v>
      </c>
      <c r="O19" s="12">
        <f>IFERROR(VLOOKUP(B19,Plantilla!$A$2:$B$39,2,FALSE),0)</f>
        <v>0</v>
      </c>
    </row>
    <row r="20" spans="1:15" ht="15.75">
      <c r="A20" s="10" t="s">
        <v>127</v>
      </c>
      <c r="B20" s="61" t="s">
        <v>33</v>
      </c>
      <c r="C20" s="11">
        <f t="shared" si="0"/>
        <v>2202956.3499999996</v>
      </c>
      <c r="D20" s="12">
        <v>422837.15</v>
      </c>
      <c r="E20" s="12">
        <v>376315.13</v>
      </c>
      <c r="F20" s="12">
        <v>468113.66</v>
      </c>
      <c r="G20" s="12">
        <v>392591.45</v>
      </c>
      <c r="H20" s="12">
        <v>543098.96</v>
      </c>
      <c r="I20" s="12">
        <f>IFERROR(VLOOKUP(B20,Plantilla!$A$2:$B$39,2,FALSE),0)</f>
        <v>0</v>
      </c>
      <c r="J20" s="12">
        <f>IFERROR(VLOOKUP(B20,Plantilla!$A$2:$B$39,2,FALSE),0)</f>
        <v>0</v>
      </c>
      <c r="K20" s="12">
        <f>IFERROR(VLOOKUP(B20,Plantilla!$A$2:$B$39,2,FALSE),0)</f>
        <v>0</v>
      </c>
      <c r="L20" s="12">
        <f>IFERROR(VLOOKUP(B20,Plantilla!$A$2:$B$39,2,FALSE),0)</f>
        <v>0</v>
      </c>
      <c r="M20" s="12">
        <f>IFERROR(VLOOKUP(B20,Plantilla!$A$2:$B$39,2,FALSE),0)</f>
        <v>0</v>
      </c>
      <c r="N20" s="12">
        <f>IFERROR(VLOOKUP(B20,Plantilla!$A$2:$B$39,2,FALSE),0)</f>
        <v>0</v>
      </c>
      <c r="O20" s="12">
        <f>IFERROR(VLOOKUP(B20,Plantilla!$A$2:$B$39,2,FALSE),0)</f>
        <v>0</v>
      </c>
    </row>
    <row r="21" spans="1:15" ht="25.5">
      <c r="A21" s="10" t="s">
        <v>127</v>
      </c>
      <c r="B21" s="61" t="s">
        <v>34</v>
      </c>
      <c r="C21" s="11">
        <f t="shared" si="0"/>
        <v>892255.37999999989</v>
      </c>
      <c r="D21" s="12">
        <v>0</v>
      </c>
      <c r="E21" s="12">
        <v>172848.83</v>
      </c>
      <c r="F21" s="12">
        <v>175976.84</v>
      </c>
      <c r="G21" s="12">
        <v>11553.76</v>
      </c>
      <c r="H21" s="12">
        <v>531875.94999999995</v>
      </c>
      <c r="I21" s="12">
        <f>IFERROR(VLOOKUP(B21,Plantilla!$A$2:$B$39,2,FALSE),0)</f>
        <v>0</v>
      </c>
      <c r="J21" s="12">
        <f>IFERROR(VLOOKUP(B21,Plantilla!$A$2:$B$39,2,FALSE),0)</f>
        <v>0</v>
      </c>
      <c r="K21" s="12">
        <f>IFERROR(VLOOKUP(B21,Plantilla!$A$2:$B$39,2,FALSE),0)</f>
        <v>0</v>
      </c>
      <c r="L21" s="12">
        <f>IFERROR(VLOOKUP(B21,Plantilla!$A$2:$B$39,2,FALSE),0)</f>
        <v>0</v>
      </c>
      <c r="M21" s="12">
        <f>IFERROR(VLOOKUP(B21,Plantilla!$A$2:$B$39,2,FALSE),0)</f>
        <v>0</v>
      </c>
      <c r="N21" s="12">
        <f>IFERROR(VLOOKUP(B21,Plantilla!$A$2:$B$39,2,FALSE),0)</f>
        <v>0</v>
      </c>
      <c r="O21" s="12">
        <f>IFERROR(VLOOKUP(B21,Plantilla!$A$2:$B$39,2,FALSE),0)</f>
        <v>0</v>
      </c>
    </row>
    <row r="22" spans="1:15" ht="25.5">
      <c r="A22" s="10" t="s">
        <v>127</v>
      </c>
      <c r="B22" s="61" t="s">
        <v>35</v>
      </c>
      <c r="C22" s="11">
        <f t="shared" si="0"/>
        <v>212824.9</v>
      </c>
      <c r="D22" s="12">
        <v>17690.150000000001</v>
      </c>
      <c r="E22" s="12">
        <v>17390.63</v>
      </c>
      <c r="F22" s="12">
        <v>29818.51</v>
      </c>
      <c r="G22" s="12">
        <v>18752.5</v>
      </c>
      <c r="H22" s="12">
        <v>129173.11</v>
      </c>
      <c r="I22" s="12">
        <f>IFERROR(VLOOKUP(B22,Plantilla!$A$2:$B$39,2,FALSE),0)</f>
        <v>0</v>
      </c>
      <c r="J22" s="12">
        <f>IFERROR(VLOOKUP(B22,Plantilla!$A$2:$B$39,2,FALSE),0)</f>
        <v>0</v>
      </c>
      <c r="K22" s="12">
        <f>IFERROR(VLOOKUP(B22,Plantilla!$A$2:$B$39,2,FALSE),0)</f>
        <v>0</v>
      </c>
      <c r="L22" s="12">
        <f>IFERROR(VLOOKUP(B22,Plantilla!$A$2:$B$39,2,FALSE),0)</f>
        <v>0</v>
      </c>
      <c r="M22" s="12">
        <f>IFERROR(VLOOKUP(B22,Plantilla!$A$2:$B$39,2,FALSE),0)</f>
        <v>0</v>
      </c>
      <c r="N22" s="12">
        <f>IFERROR(VLOOKUP(B22,Plantilla!$A$2:$B$39,2,FALSE),0)</f>
        <v>0</v>
      </c>
      <c r="O22" s="12">
        <f>IFERROR(VLOOKUP(B22,Plantilla!$A$2:$B$39,2,FALSE),0)</f>
        <v>0</v>
      </c>
    </row>
    <row r="23" spans="1:15" ht="15.75">
      <c r="A23" s="10" t="s">
        <v>127</v>
      </c>
      <c r="B23" s="61" t="s">
        <v>36</v>
      </c>
      <c r="C23" s="11">
        <f t="shared" si="0"/>
        <v>390291.9</v>
      </c>
      <c r="D23" s="12">
        <v>0</v>
      </c>
      <c r="E23" s="12">
        <v>13924</v>
      </c>
      <c r="F23" s="12">
        <v>331808.5</v>
      </c>
      <c r="G23" s="12">
        <v>44559.4</v>
      </c>
      <c r="H23" s="12">
        <v>0</v>
      </c>
      <c r="I23" s="12">
        <f>IFERROR(VLOOKUP(B23,Plantilla!$A$2:$B$39,2,FALSE),0)</f>
        <v>0</v>
      </c>
      <c r="J23" s="12">
        <f>IFERROR(VLOOKUP(B23,Plantilla!$A$2:$B$39,2,FALSE),0)</f>
        <v>0</v>
      </c>
      <c r="K23" s="12">
        <f>IFERROR(VLOOKUP(B23,Plantilla!$A$2:$B$39,2,FALSE),0)</f>
        <v>0</v>
      </c>
      <c r="L23" s="12">
        <f>IFERROR(VLOOKUP(B23,Plantilla!$A$2:$B$39,2,FALSE),0)</f>
        <v>0</v>
      </c>
      <c r="M23" s="12">
        <f>IFERROR(VLOOKUP(B23,Plantilla!$A$2:$B$39,2,FALSE),0)</f>
        <v>0</v>
      </c>
      <c r="N23" s="12">
        <f>IFERROR(VLOOKUP(B23,Plantilla!$A$2:$B$39,2,FALSE),0)</f>
        <v>0</v>
      </c>
      <c r="O23" s="12">
        <f>IFERROR(VLOOKUP(B23,Plantilla!$A$2:$B$39,2,FALSE),0)</f>
        <v>0</v>
      </c>
    </row>
    <row r="24" spans="1:15" ht="15.75">
      <c r="A24" s="10" t="s">
        <v>126</v>
      </c>
      <c r="B24" s="61" t="s">
        <v>37</v>
      </c>
      <c r="C24" s="11">
        <f t="shared" si="0"/>
        <v>7629781.3300000001</v>
      </c>
      <c r="D24" s="12">
        <v>0</v>
      </c>
      <c r="E24" s="12">
        <v>112113.4</v>
      </c>
      <c r="F24" s="12">
        <v>715827.19999999995</v>
      </c>
      <c r="G24" s="12">
        <v>3182444.56</v>
      </c>
      <c r="H24" s="12">
        <v>3619396.17</v>
      </c>
      <c r="I24" s="12">
        <f>IFERROR(VLOOKUP(B24,Plantilla!$A$2:$B$39,2,FALSE),0)</f>
        <v>0</v>
      </c>
      <c r="J24" s="12">
        <f>IFERROR(VLOOKUP(B24,Plantilla!$A$2:$B$39,2,FALSE),0)</f>
        <v>0</v>
      </c>
      <c r="K24" s="12">
        <f>IFERROR(VLOOKUP(B24,Plantilla!$A$2:$B$39,2,FALSE),0)</f>
        <v>0</v>
      </c>
      <c r="L24" s="12">
        <f>IFERROR(VLOOKUP(B24,Plantilla!$A$2:$B$39,2,FALSE),0)</f>
        <v>0</v>
      </c>
      <c r="M24" s="12">
        <f>IFERROR(VLOOKUP(B24,Plantilla!$A$2:$B$39,2,FALSE),0)</f>
        <v>0</v>
      </c>
      <c r="N24" s="12">
        <f>IFERROR(VLOOKUP(B24,Plantilla!$A$2:$B$39,2,FALSE),0)</f>
        <v>0</v>
      </c>
      <c r="O24" s="12">
        <f>IFERROR(VLOOKUP(B24,Plantilla!$A$2:$B$39,2,FALSE),0)</f>
        <v>0</v>
      </c>
    </row>
    <row r="25" spans="1:15" ht="15.75">
      <c r="A25" s="10" t="s">
        <v>127</v>
      </c>
      <c r="B25" s="61" t="s">
        <v>38</v>
      </c>
      <c r="C25" s="11">
        <f t="shared" si="0"/>
        <v>904847.2</v>
      </c>
      <c r="D25" s="12">
        <v>0</v>
      </c>
      <c r="E25" s="12">
        <v>66235</v>
      </c>
      <c r="F25" s="12">
        <v>715827.19999999995</v>
      </c>
      <c r="G25" s="12">
        <v>54470</v>
      </c>
      <c r="H25" s="12">
        <v>68315</v>
      </c>
      <c r="I25" s="12">
        <f>IFERROR(VLOOKUP(B25,Plantilla!$A$2:$B$39,2,FALSE),0)</f>
        <v>0</v>
      </c>
      <c r="J25" s="12">
        <f>IFERROR(VLOOKUP(B25,Plantilla!$A$2:$B$39,2,FALSE),0)</f>
        <v>0</v>
      </c>
      <c r="K25" s="12">
        <f>IFERROR(VLOOKUP(B25,Plantilla!$A$2:$B$39,2,FALSE),0)</f>
        <v>0</v>
      </c>
      <c r="L25" s="12">
        <f>IFERROR(VLOOKUP(B25,Plantilla!$A$2:$B$39,2,FALSE),0)</f>
        <v>0</v>
      </c>
      <c r="M25" s="12">
        <f>IFERROR(VLOOKUP(B25,Plantilla!$A$2:$B$39,2,FALSE),0)</f>
        <v>0</v>
      </c>
      <c r="N25" s="12">
        <f>IFERROR(VLOOKUP(B25,Plantilla!$A$2:$B$39,2,FALSE),0)</f>
        <v>0</v>
      </c>
      <c r="O25" s="12">
        <f>IFERROR(VLOOKUP(B25,Plantilla!$A$2:$B$39,2,FALSE),0)</f>
        <v>0</v>
      </c>
    </row>
    <row r="26" spans="1:15" ht="15.75">
      <c r="A26" s="10" t="s">
        <v>127</v>
      </c>
      <c r="B26" s="61" t="s">
        <v>39</v>
      </c>
      <c r="C26" s="11">
        <f t="shared" si="0"/>
        <v>130980</v>
      </c>
      <c r="D26" s="12">
        <v>0</v>
      </c>
      <c r="E26" s="12">
        <v>0</v>
      </c>
      <c r="F26" s="12">
        <v>0</v>
      </c>
      <c r="G26" s="12">
        <v>0</v>
      </c>
      <c r="H26" s="12">
        <v>130980</v>
      </c>
      <c r="I26" s="12">
        <f>IFERROR(VLOOKUP(B26,Plantilla!$A$2:$B$39,2,FALSE),0)</f>
        <v>0</v>
      </c>
      <c r="J26" s="12">
        <f>IFERROR(VLOOKUP(B26,Plantilla!$A$2:$B$39,2,FALSE),0)</f>
        <v>0</v>
      </c>
      <c r="K26" s="12">
        <f>IFERROR(VLOOKUP(B26,Plantilla!$A$2:$B$39,2,FALSE),0)</f>
        <v>0</v>
      </c>
      <c r="L26" s="12">
        <f>IFERROR(VLOOKUP(B26,Plantilla!$A$2:$B$39,2,FALSE),0)</f>
        <v>0</v>
      </c>
      <c r="M26" s="12">
        <f>IFERROR(VLOOKUP(B26,Plantilla!$A$2:$B$39,2,FALSE),0)</f>
        <v>0</v>
      </c>
      <c r="N26" s="12">
        <f>IFERROR(VLOOKUP(B26,Plantilla!$A$2:$B$39,2,FALSE),0)</f>
        <v>0</v>
      </c>
      <c r="O26" s="12">
        <f>IFERROR(VLOOKUP(B26,Plantilla!$A$2:$B$39,2,FALSE),0)</f>
        <v>0</v>
      </c>
    </row>
    <row r="27" spans="1:15" ht="15.75">
      <c r="A27" s="10" t="s">
        <v>127</v>
      </c>
      <c r="B27" s="61" t="s">
        <v>40</v>
      </c>
      <c r="C27" s="11">
        <f t="shared" si="0"/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f>IFERROR(VLOOKUP(B27,Plantilla!$A$2:$B$39,2,FALSE),0)</f>
        <v>0</v>
      </c>
      <c r="J27" s="12">
        <f>IFERROR(VLOOKUP(B27,Plantilla!$A$2:$B$39,2,FALSE),0)</f>
        <v>0</v>
      </c>
      <c r="K27" s="12">
        <f>IFERROR(VLOOKUP(B27,Plantilla!$A$2:$B$39,2,FALSE),0)</f>
        <v>0</v>
      </c>
      <c r="L27" s="12">
        <f>IFERROR(VLOOKUP(B27,Plantilla!$A$2:$B$39,2,FALSE),0)</f>
        <v>0</v>
      </c>
      <c r="M27" s="12">
        <f>IFERROR(VLOOKUP(B27,Plantilla!$A$2:$B$39,2,FALSE),0)</f>
        <v>0</v>
      </c>
      <c r="N27" s="12">
        <f>IFERROR(VLOOKUP(B27,Plantilla!$A$2:$B$39,2,FALSE),0)</f>
        <v>0</v>
      </c>
      <c r="O27" s="12">
        <f>IFERROR(VLOOKUP(B27,Plantilla!$A$2:$B$39,2,FALSE),0)</f>
        <v>0</v>
      </c>
    </row>
    <row r="28" spans="1:15" ht="15.75">
      <c r="A28" s="10" t="s">
        <v>127</v>
      </c>
      <c r="B28" s="61" t="s">
        <v>41</v>
      </c>
      <c r="C28" s="11">
        <f t="shared" si="0"/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f>IFERROR(VLOOKUP(B28,Plantilla!$A$2:$B$39,2,FALSE),0)</f>
        <v>0</v>
      </c>
      <c r="J28" s="12">
        <f>IFERROR(VLOOKUP(B28,Plantilla!$A$2:$B$39,2,FALSE),0)</f>
        <v>0</v>
      </c>
      <c r="K28" s="12">
        <f>IFERROR(VLOOKUP(B28,Plantilla!$A$2:$B$39,2,FALSE),0)</f>
        <v>0</v>
      </c>
      <c r="L28" s="12">
        <f>IFERROR(VLOOKUP(B28,Plantilla!$A$2:$B$39,2,FALSE),0)</f>
        <v>0</v>
      </c>
      <c r="M28" s="12">
        <f>IFERROR(VLOOKUP(B28,Plantilla!$A$2:$B$39,2,FALSE),0)</f>
        <v>0</v>
      </c>
      <c r="N28" s="12">
        <f>IFERROR(VLOOKUP(B28,Plantilla!$A$2:$B$39,2,FALSE),0)</f>
        <v>0</v>
      </c>
      <c r="O28" s="12">
        <f>IFERROR(VLOOKUP(B28,Plantilla!$A$2:$B$39,2,FALSE),0)</f>
        <v>0</v>
      </c>
    </row>
    <row r="29" spans="1:15" ht="15.75">
      <c r="A29" s="10" t="s">
        <v>127</v>
      </c>
      <c r="B29" s="61" t="s">
        <v>42</v>
      </c>
      <c r="C29" s="11">
        <f t="shared" si="0"/>
        <v>70731.7</v>
      </c>
      <c r="D29" s="12">
        <v>0</v>
      </c>
      <c r="E29" s="12">
        <v>0</v>
      </c>
      <c r="F29" s="12">
        <v>0</v>
      </c>
      <c r="G29" s="12">
        <v>0</v>
      </c>
      <c r="H29" s="12">
        <v>70731.7</v>
      </c>
      <c r="I29" s="12">
        <f>IFERROR(VLOOKUP(B29,Plantilla!$A$2:$B$39,2,FALSE),0)</f>
        <v>0</v>
      </c>
      <c r="J29" s="12">
        <f>IFERROR(VLOOKUP(B29,Plantilla!$A$2:$B$39,2,FALSE),0)</f>
        <v>0</v>
      </c>
      <c r="K29" s="12">
        <f>IFERROR(VLOOKUP(B29,Plantilla!$A$2:$B$39,2,FALSE),0)</f>
        <v>0</v>
      </c>
      <c r="L29" s="12">
        <f>IFERROR(VLOOKUP(B29,Plantilla!$A$2:$B$39,2,FALSE),0)</f>
        <v>0</v>
      </c>
      <c r="M29" s="12">
        <f>IFERROR(VLOOKUP(B29,Plantilla!$A$2:$B$39,2,FALSE),0)</f>
        <v>0</v>
      </c>
      <c r="N29" s="12">
        <f>IFERROR(VLOOKUP(B29,Plantilla!$A$2:$B$39,2,FALSE),0)</f>
        <v>0</v>
      </c>
      <c r="O29" s="12">
        <f>IFERROR(VLOOKUP(B29,Plantilla!$A$2:$B$39,2,FALSE),0)</f>
        <v>0</v>
      </c>
    </row>
    <row r="30" spans="1:15" ht="25.5">
      <c r="A30" s="10" t="s">
        <v>127</v>
      </c>
      <c r="B30" s="61" t="s">
        <v>43</v>
      </c>
      <c r="C30" s="11">
        <f t="shared" si="0"/>
        <v>278640.11</v>
      </c>
      <c r="D30" s="12">
        <v>0</v>
      </c>
      <c r="E30" s="12">
        <v>0</v>
      </c>
      <c r="F30" s="12">
        <v>0</v>
      </c>
      <c r="G30" s="12">
        <v>278640.11</v>
      </c>
      <c r="H30" s="12">
        <v>0</v>
      </c>
      <c r="I30" s="12">
        <f>IFERROR(VLOOKUP(B30,Plantilla!$A$2:$B$39,2,FALSE),0)</f>
        <v>0</v>
      </c>
      <c r="J30" s="12">
        <f>IFERROR(VLOOKUP(B30,Plantilla!$A$2:$B$39,2,FALSE),0)</f>
        <v>0</v>
      </c>
      <c r="K30" s="12">
        <f>IFERROR(VLOOKUP(B30,Plantilla!$A$2:$B$39,2,FALSE),0)</f>
        <v>0</v>
      </c>
      <c r="L30" s="12">
        <f>IFERROR(VLOOKUP(B30,Plantilla!$A$2:$B$39,2,FALSE),0)</f>
        <v>0</v>
      </c>
      <c r="M30" s="12">
        <f>IFERROR(VLOOKUP(B30,Plantilla!$A$2:$B$39,2,FALSE),0)</f>
        <v>0</v>
      </c>
      <c r="N30" s="12">
        <f>IFERROR(VLOOKUP(B30,Plantilla!$A$2:$B$39,2,FALSE),0)</f>
        <v>0</v>
      </c>
      <c r="O30" s="12">
        <f>IFERROR(VLOOKUP(B30,Plantilla!$A$2:$B$39,2,FALSE),0)</f>
        <v>0</v>
      </c>
    </row>
    <row r="31" spans="1:15" ht="25.5">
      <c r="A31" s="10" t="s">
        <v>127</v>
      </c>
      <c r="B31" s="61" t="s">
        <v>44</v>
      </c>
      <c r="C31" s="11">
        <f t="shared" si="0"/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f>IFERROR(VLOOKUP(B31,Plantilla!$A$2:$B$39,2,FALSE),0)</f>
        <v>0</v>
      </c>
      <c r="J31" s="12">
        <f>IFERROR(VLOOKUP(B31,Plantilla!$A$2:$B$39,2,FALSE),0)</f>
        <v>0</v>
      </c>
      <c r="K31" s="12">
        <f>IFERROR(VLOOKUP(B31,Plantilla!$A$2:$B$39,2,FALSE),0)</f>
        <v>0</v>
      </c>
      <c r="L31" s="12">
        <f>IFERROR(VLOOKUP(B31,Plantilla!$A$2:$B$39,2,FALSE),0)</f>
        <v>0</v>
      </c>
      <c r="M31" s="12">
        <f>IFERROR(VLOOKUP(B31,Plantilla!$A$2:$B$39,2,FALSE),0)</f>
        <v>0</v>
      </c>
      <c r="N31" s="12">
        <f>IFERROR(VLOOKUP(B31,Plantilla!$A$2:$B$39,2,FALSE),0)</f>
        <v>0</v>
      </c>
      <c r="O31" s="12">
        <f>IFERROR(VLOOKUP(B31,Plantilla!$A$2:$B$39,2,FALSE),0)</f>
        <v>0</v>
      </c>
    </row>
    <row r="32" spans="1:15" ht="15.75">
      <c r="A32" s="10" t="s">
        <v>127</v>
      </c>
      <c r="B32" s="61" t="s">
        <v>46</v>
      </c>
      <c r="C32" s="11">
        <f t="shared" si="0"/>
        <v>6075919.7200000007</v>
      </c>
      <c r="D32" s="12">
        <v>0</v>
      </c>
      <c r="E32" s="12">
        <v>45878.400000000001</v>
      </c>
      <c r="F32" s="12">
        <v>0</v>
      </c>
      <c r="G32" s="12">
        <v>2680671.85</v>
      </c>
      <c r="H32" s="12">
        <v>3349369.47</v>
      </c>
      <c r="I32" s="12">
        <f>IFERROR(VLOOKUP(B32,Plantilla!$A$2:$B$39,2,FALSE),0)</f>
        <v>0</v>
      </c>
      <c r="J32" s="12">
        <f>IFERROR(VLOOKUP(B32,Plantilla!$A$2:$B$39,2,FALSE),0)</f>
        <v>0</v>
      </c>
      <c r="K32" s="12">
        <f>IFERROR(VLOOKUP(B32,Plantilla!$A$2:$B$39,2,FALSE),0)</f>
        <v>0</v>
      </c>
      <c r="L32" s="12">
        <f>IFERROR(VLOOKUP(B32,Plantilla!$A$2:$B$39,2,FALSE),0)</f>
        <v>0</v>
      </c>
      <c r="M32" s="12">
        <f>IFERROR(VLOOKUP(B32,Plantilla!$A$2:$B$39,2,FALSE),0)</f>
        <v>0</v>
      </c>
      <c r="N32" s="12">
        <f>IFERROR(VLOOKUP(B32,Plantilla!$A$2:$B$39,2,FALSE),0)</f>
        <v>0</v>
      </c>
      <c r="O32" s="12">
        <f>IFERROR(VLOOKUP(B32,Plantilla!$A$2:$B$39,2,FALSE),0)</f>
        <v>0</v>
      </c>
    </row>
    <row r="33" spans="1:15" ht="15.75">
      <c r="A33" s="10" t="s">
        <v>126</v>
      </c>
      <c r="B33" s="61" t="s">
        <v>47</v>
      </c>
      <c r="C33" s="11">
        <f t="shared" si="0"/>
        <v>441926.86</v>
      </c>
      <c r="D33" s="12">
        <v>0</v>
      </c>
      <c r="E33" s="12">
        <v>100000</v>
      </c>
      <c r="F33" s="12">
        <v>5000</v>
      </c>
      <c r="G33" s="12">
        <v>297926.86</v>
      </c>
      <c r="H33" s="12">
        <v>39000</v>
      </c>
      <c r="I33" s="12">
        <f>IFERROR(VLOOKUP(B33,Plantilla!$A$2:$B$39,2,FALSE),0)</f>
        <v>0</v>
      </c>
      <c r="J33" s="12">
        <f>IFERROR(VLOOKUP(B33,Plantilla!$A$2:$B$39,2,FALSE),0)</f>
        <v>0</v>
      </c>
      <c r="K33" s="12">
        <f>IFERROR(VLOOKUP(B33,Plantilla!$A$2:$B$39,2,FALSE),0)</f>
        <v>0</v>
      </c>
      <c r="L33" s="12">
        <f>IFERROR(VLOOKUP(B33,Plantilla!$A$2:$B$39,2,FALSE),0)</f>
        <v>0</v>
      </c>
      <c r="M33" s="12">
        <f>IFERROR(VLOOKUP(B33,Plantilla!$A$2:$B$39,2,FALSE),0)</f>
        <v>0</v>
      </c>
      <c r="N33" s="12">
        <f>IFERROR(VLOOKUP(B33,Plantilla!$A$2:$B$39,2,FALSE),0)</f>
        <v>0</v>
      </c>
      <c r="O33" s="12">
        <f>IFERROR(VLOOKUP(B33,Plantilla!$A$2:$B$39,2,FALSE),0)</f>
        <v>0</v>
      </c>
    </row>
    <row r="34" spans="1:15" ht="25.5">
      <c r="A34" s="10" t="s">
        <v>127</v>
      </c>
      <c r="B34" s="61" t="s">
        <v>48</v>
      </c>
      <c r="C34" s="11">
        <f t="shared" si="0"/>
        <v>327934.52</v>
      </c>
      <c r="D34" s="12">
        <v>0</v>
      </c>
      <c r="E34" s="12">
        <v>100000</v>
      </c>
      <c r="F34" s="12">
        <v>5000</v>
      </c>
      <c r="G34" s="12">
        <v>183934.52</v>
      </c>
      <c r="H34" s="12">
        <v>39000</v>
      </c>
      <c r="I34" s="12">
        <f>IFERROR(VLOOKUP(B34,Plantilla!$A$2:$B$39,2,FALSE),0)</f>
        <v>0</v>
      </c>
      <c r="J34" s="12">
        <f>IFERROR(VLOOKUP(B34,Plantilla!$A$2:$B$39,2,FALSE),0)</f>
        <v>0</v>
      </c>
      <c r="K34" s="12">
        <f>IFERROR(VLOOKUP(B34,Plantilla!$A$2:$B$39,2,FALSE),0)</f>
        <v>0</v>
      </c>
      <c r="L34" s="12">
        <f>IFERROR(VLOOKUP(B34,Plantilla!$A$2:$B$39,2,FALSE),0)</f>
        <v>0</v>
      </c>
      <c r="M34" s="12">
        <f>IFERROR(VLOOKUP(B34,Plantilla!$A$2:$B$39,2,FALSE),0)</f>
        <v>0</v>
      </c>
      <c r="N34" s="12">
        <f>IFERROR(VLOOKUP(B34,Plantilla!$A$2:$B$39,2,FALSE),0)</f>
        <v>0</v>
      </c>
      <c r="O34" s="12">
        <f>IFERROR(VLOOKUP(B34,Plantilla!$A$2:$B$39,2,FALSE),0)</f>
        <v>0</v>
      </c>
    </row>
    <row r="35" spans="1:15" ht="25.5">
      <c r="A35" s="10" t="s">
        <v>127</v>
      </c>
      <c r="B35" s="61" t="s">
        <v>55</v>
      </c>
      <c r="C35" s="11">
        <f t="shared" si="0"/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f>IFERROR(VLOOKUP(B35,Plantilla!$A$2:$B$39,2,FALSE),0)</f>
        <v>0</v>
      </c>
      <c r="J35" s="12">
        <f>IFERROR(VLOOKUP(B35,Plantilla!$A$2:$B$39,2,FALSE),0)</f>
        <v>0</v>
      </c>
      <c r="K35" s="12">
        <f>IFERROR(VLOOKUP(B35,Plantilla!$A$2:$B$39,2,FALSE),0)</f>
        <v>0</v>
      </c>
      <c r="L35" s="12">
        <f>IFERROR(VLOOKUP(B35,Plantilla!$A$2:$B$39,2,FALSE),0)</f>
        <v>0</v>
      </c>
      <c r="M35" s="12">
        <f>IFERROR(VLOOKUP(B35,Plantilla!$A$2:$B$39,2,FALSE),0)</f>
        <v>0</v>
      </c>
      <c r="N35" s="12">
        <f>IFERROR(VLOOKUP(B35,Plantilla!$A$2:$B$39,2,FALSE),0)</f>
        <v>0</v>
      </c>
      <c r="O35" s="12">
        <f>IFERROR(VLOOKUP(B35,Plantilla!$A$2:$B$39,2,FALSE),0)</f>
        <v>0</v>
      </c>
    </row>
    <row r="36" spans="1:15" ht="15.75">
      <c r="A36" s="10" t="s">
        <v>126</v>
      </c>
      <c r="B36" s="61" t="s">
        <v>63</v>
      </c>
      <c r="C36" s="11">
        <f t="shared" si="0"/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f>IFERROR(VLOOKUP(B36,Plantilla!$A$2:$B$39,2,FALSE),0)</f>
        <v>0</v>
      </c>
      <c r="J36" s="12">
        <f>IFERROR(VLOOKUP(B36,Plantilla!$A$2:$B$39,2,FALSE),0)</f>
        <v>0</v>
      </c>
      <c r="K36" s="12">
        <f>IFERROR(VLOOKUP(B36,Plantilla!$A$2:$B$39,2,FALSE),0)</f>
        <v>0</v>
      </c>
      <c r="L36" s="12">
        <f>IFERROR(VLOOKUP(B36,Plantilla!$A$2:$B$39,2,FALSE),0)</f>
        <v>0</v>
      </c>
      <c r="M36" s="12">
        <f>IFERROR(VLOOKUP(B36,Plantilla!$A$2:$B$39,2,FALSE),0)</f>
        <v>0</v>
      </c>
      <c r="N36" s="12">
        <f>IFERROR(VLOOKUP(B36,Plantilla!$A$2:$B$39,2,FALSE),0)</f>
        <v>0</v>
      </c>
      <c r="O36" s="12">
        <f>IFERROR(VLOOKUP(B36,Plantilla!$A$2:$B$39,2,FALSE),0)</f>
        <v>0</v>
      </c>
    </row>
    <row r="37" spans="1:15" ht="15.75">
      <c r="A37" s="10" t="s">
        <v>127</v>
      </c>
      <c r="B37" s="61" t="s">
        <v>64</v>
      </c>
      <c r="C37" s="11">
        <f t="shared" si="0"/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f>IFERROR(VLOOKUP(B37,Plantilla!$A$2:$B$39,2,FALSE),0)</f>
        <v>0</v>
      </c>
      <c r="J37" s="12">
        <f>IFERROR(VLOOKUP(B37,Plantilla!$A$2:$B$39,2,FALSE),0)</f>
        <v>0</v>
      </c>
      <c r="K37" s="12">
        <f>IFERROR(VLOOKUP(B37,Plantilla!$A$2:$B$39,2,FALSE),0)</f>
        <v>0</v>
      </c>
      <c r="L37" s="12">
        <f>IFERROR(VLOOKUP(B37,Plantilla!$A$2:$B$39,2,FALSE),0)</f>
        <v>0</v>
      </c>
      <c r="M37" s="12">
        <f>IFERROR(VLOOKUP(B37,Plantilla!$A$2:$B$39,2,FALSE),0)</f>
        <v>0</v>
      </c>
      <c r="N37" s="12">
        <f>IFERROR(VLOOKUP(B37,Plantilla!$A$2:$B$39,2,FALSE),0)</f>
        <v>0</v>
      </c>
      <c r="O37" s="12">
        <f>IFERROR(VLOOKUP(B37,Plantilla!$A$2:$B$39,2,FALSE),0)</f>
        <v>0</v>
      </c>
    </row>
    <row r="38" spans="1:15" ht="25.5">
      <c r="A38" s="10" t="s">
        <v>127</v>
      </c>
      <c r="B38" s="61" t="s">
        <v>65</v>
      </c>
      <c r="C38" s="11">
        <f t="shared" si="0"/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f>IFERROR(VLOOKUP(B38,Plantilla!$A$2:$B$39,2,FALSE),0)</f>
        <v>0</v>
      </c>
      <c r="J38" s="12">
        <f>IFERROR(VLOOKUP(B38,Plantilla!$A$2:$B$39,2,FALSE),0)</f>
        <v>0</v>
      </c>
      <c r="K38" s="12">
        <f>IFERROR(VLOOKUP(B38,Plantilla!$A$2:$B$39,2,FALSE),0)</f>
        <v>0</v>
      </c>
      <c r="L38" s="12">
        <f>IFERROR(VLOOKUP(B38,Plantilla!$A$2:$B$39,2,FALSE),0)</f>
        <v>0</v>
      </c>
      <c r="M38" s="12">
        <f>IFERROR(VLOOKUP(B38,Plantilla!$A$2:$B$39,2,FALSE),0)</f>
        <v>0</v>
      </c>
      <c r="N38" s="12">
        <f>IFERROR(VLOOKUP(B38,Plantilla!$A$2:$B$39,2,FALSE),0)</f>
        <v>0</v>
      </c>
      <c r="O38" s="12">
        <f>IFERROR(VLOOKUP(B38,Plantilla!$A$2:$B$39,2,FALSE),0)</f>
        <v>0</v>
      </c>
    </row>
    <row r="39" spans="1:15" ht="25.5">
      <c r="A39" s="10" t="s">
        <v>127</v>
      </c>
      <c r="B39" s="61" t="s">
        <v>66</v>
      </c>
      <c r="C39" s="11">
        <f t="shared" si="0"/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f>IFERROR(VLOOKUP(B39,Plantilla!$A$2:$B$39,2,FALSE),0)</f>
        <v>0</v>
      </c>
      <c r="J39" s="12">
        <f>IFERROR(VLOOKUP(B39,Plantilla!$A$2:$B$39,2,FALSE),0)</f>
        <v>0</v>
      </c>
      <c r="K39" s="12">
        <f>IFERROR(VLOOKUP(B39,Plantilla!$A$2:$B$39,2,FALSE),0)</f>
        <v>0</v>
      </c>
      <c r="L39" s="12">
        <f>IFERROR(VLOOKUP(B39,Plantilla!$A$2:$B$39,2,FALSE),0)</f>
        <v>0</v>
      </c>
      <c r="M39" s="12">
        <f>IFERROR(VLOOKUP(B39,Plantilla!$A$2:$B$39,2,FALSE),0)</f>
        <v>0</v>
      </c>
      <c r="N39" s="12">
        <f>IFERROR(VLOOKUP(B39,Plantilla!$A$2:$B$39,2,FALSE),0)</f>
        <v>0</v>
      </c>
      <c r="O39" s="12">
        <f>IFERROR(VLOOKUP(B39,Plantilla!$A$2:$B$39,2,FALSE),0)</f>
        <v>0</v>
      </c>
    </row>
    <row r="40" spans="1:15" ht="25.5">
      <c r="A40" s="10" t="s">
        <v>127</v>
      </c>
      <c r="B40" s="61" t="s">
        <v>67</v>
      </c>
      <c r="C40" s="11">
        <f t="shared" si="0"/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f>IFERROR(VLOOKUP(B40,Plantilla!$A$2:$B$39,2,FALSE),0)</f>
        <v>0</v>
      </c>
      <c r="J40" s="12">
        <f>IFERROR(VLOOKUP(B40,Plantilla!$A$2:$B$39,2,FALSE),0)</f>
        <v>0</v>
      </c>
      <c r="K40" s="12">
        <f>IFERROR(VLOOKUP(B40,Plantilla!$A$2:$B$39,2,FALSE),0)</f>
        <v>0</v>
      </c>
      <c r="L40" s="12">
        <f>IFERROR(VLOOKUP(B40,Plantilla!$A$2:$B$39,2,FALSE),0)</f>
        <v>0</v>
      </c>
      <c r="M40" s="12">
        <f>IFERROR(VLOOKUP(B40,Plantilla!$A$2:$B$39,2,FALSE),0)</f>
        <v>0</v>
      </c>
      <c r="N40" s="12">
        <f>IFERROR(VLOOKUP(B40,Plantilla!$A$2:$B$39,2,FALSE),0)</f>
        <v>0</v>
      </c>
      <c r="O40" s="12">
        <f>IFERROR(VLOOKUP(B40,Plantilla!$A$2:$B$39,2,FALSE),0)</f>
        <v>0</v>
      </c>
    </row>
    <row r="41" spans="1:15" ht="25.5">
      <c r="A41" s="10" t="s">
        <v>127</v>
      </c>
      <c r="B41" s="61" t="s">
        <v>68</v>
      </c>
      <c r="C41" s="11">
        <f t="shared" si="0"/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f>IFERROR(VLOOKUP(B41,Plantilla!$A$2:$B$39,2,FALSE),0)</f>
        <v>0</v>
      </c>
      <c r="J41" s="12">
        <f>IFERROR(VLOOKUP(B41,Plantilla!$A$2:$B$39,2,FALSE),0)</f>
        <v>0</v>
      </c>
      <c r="K41" s="12">
        <f>IFERROR(VLOOKUP(B41,Plantilla!$A$2:$B$39,2,FALSE),0)</f>
        <v>0</v>
      </c>
      <c r="L41" s="12">
        <f>IFERROR(VLOOKUP(B41,Plantilla!$A$2:$B$39,2,FALSE),0)</f>
        <v>0</v>
      </c>
      <c r="M41" s="12">
        <f>IFERROR(VLOOKUP(B41,Plantilla!$A$2:$B$39,2,FALSE),0)</f>
        <v>0</v>
      </c>
      <c r="N41" s="12">
        <f>IFERROR(VLOOKUP(B41,Plantilla!$A$2:$B$39,2,FALSE),0)</f>
        <v>0</v>
      </c>
      <c r="O41" s="12">
        <f>IFERROR(VLOOKUP(B41,Plantilla!$A$2:$B$39,2,FALSE),0)</f>
        <v>0</v>
      </c>
    </row>
    <row r="42" spans="1:15" ht="15.75">
      <c r="A42" s="10" t="s">
        <v>127</v>
      </c>
      <c r="B42" s="61" t="s">
        <v>69</v>
      </c>
      <c r="C42" s="11">
        <f t="shared" si="0"/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f>IFERROR(VLOOKUP(B42,Plantilla!$A$2:$B$39,2,FALSE),0)</f>
        <v>0</v>
      </c>
      <c r="J42" s="12">
        <f>IFERROR(VLOOKUP(B42,Plantilla!$A$2:$B$39,2,FALSE),0)</f>
        <v>0</v>
      </c>
      <c r="K42" s="12">
        <f>IFERROR(VLOOKUP(B42,Plantilla!$A$2:$B$39,2,FALSE),0)</f>
        <v>0</v>
      </c>
      <c r="L42" s="12">
        <f>IFERROR(VLOOKUP(B42,Plantilla!$A$2:$B$39,2,FALSE),0)</f>
        <v>0</v>
      </c>
      <c r="M42" s="12">
        <f>IFERROR(VLOOKUP(B42,Plantilla!$A$2:$B$39,2,FALSE),0)</f>
        <v>0</v>
      </c>
      <c r="N42" s="12">
        <f>IFERROR(VLOOKUP(B42,Plantilla!$A$2:$B$39,2,FALSE),0)</f>
        <v>0</v>
      </c>
      <c r="O42" s="12">
        <f>IFERROR(VLOOKUP(B42,Plantilla!$A$2:$B$39,2,FALSE),0)</f>
        <v>0</v>
      </c>
    </row>
    <row r="43" spans="1:15" ht="15.75">
      <c r="A43" s="10" t="s">
        <v>127</v>
      </c>
      <c r="B43" s="61" t="s">
        <v>71</v>
      </c>
      <c r="C43" s="11">
        <f t="shared" si="0"/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f>IFERROR(VLOOKUP(B43,Plantilla!$A$2:$B$39,2,FALSE),0)</f>
        <v>0</v>
      </c>
      <c r="J43" s="12">
        <f>IFERROR(VLOOKUP(B43,Plantilla!$A$2:$B$39,2,FALSE),0)</f>
        <v>0</v>
      </c>
      <c r="K43" s="12">
        <f>IFERROR(VLOOKUP(B43,Plantilla!$A$2:$B$39,2,FALSE),0)</f>
        <v>0</v>
      </c>
      <c r="L43" s="12">
        <f>IFERROR(VLOOKUP(B43,Plantilla!$A$2:$B$39,2,FALSE),0)</f>
        <v>0</v>
      </c>
      <c r="M43" s="12">
        <f>IFERROR(VLOOKUP(B43,Plantilla!$A$2:$B$39,2,FALSE),0)</f>
        <v>0</v>
      </c>
      <c r="N43" s="12">
        <f>IFERROR(VLOOKUP(B43,Plantilla!$A$2:$B$39,2,FALSE),0)</f>
        <v>0</v>
      </c>
      <c r="O43" s="12">
        <f>IFERROR(VLOOKUP(B43,Plantilla!$A$2:$B$39,2,FALSE),0)</f>
        <v>0</v>
      </c>
    </row>
    <row r="44" spans="1:15" ht="25.5">
      <c r="A44" s="10" t="s">
        <v>127</v>
      </c>
      <c r="B44" s="61" t="s">
        <v>72</v>
      </c>
      <c r="C44" s="11">
        <f t="shared" si="0"/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f>IFERROR(VLOOKUP(B44,Plantilla!$A$2:$B$39,2,FALSE),0)</f>
        <v>0</v>
      </c>
      <c r="J44" s="12">
        <f>IFERROR(VLOOKUP(B44,Plantilla!$A$2:$B$39,2,FALSE),0)</f>
        <v>0</v>
      </c>
      <c r="K44" s="12">
        <f>IFERROR(VLOOKUP(B44,Plantilla!$A$2:$B$39,2,FALSE),0)</f>
        <v>0</v>
      </c>
      <c r="L44" s="12">
        <f>IFERROR(VLOOKUP(B44,Plantilla!$A$2:$B$39,2,FALSE),0)</f>
        <v>0</v>
      </c>
      <c r="M44" s="12">
        <f>IFERROR(VLOOKUP(B44,Plantilla!$A$2:$B$39,2,FALSE),0)</f>
        <v>0</v>
      </c>
      <c r="N44" s="12">
        <f>IFERROR(VLOOKUP(B44,Plantilla!$A$2:$B$39,2,FALSE),0)</f>
        <v>0</v>
      </c>
      <c r="O44" s="12">
        <f>IFERROR(VLOOKUP(B44,Plantilla!$A$2:$B$39,2,FALSE),0)</f>
        <v>0</v>
      </c>
    </row>
    <row r="45" spans="1:15" ht="15.75">
      <c r="A45" s="10" t="s">
        <v>127</v>
      </c>
      <c r="B45" s="61" t="s">
        <v>73</v>
      </c>
      <c r="C45" s="11">
        <f t="shared" si="0"/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f>IFERROR(VLOOKUP(B45,Plantilla!$A$2:$B$39,2,FALSE),0)</f>
        <v>0</v>
      </c>
      <c r="J45" s="12">
        <f>IFERROR(VLOOKUP(B45,Plantilla!$A$2:$B$39,2,FALSE),0)</f>
        <v>0</v>
      </c>
      <c r="K45" s="12">
        <f>IFERROR(VLOOKUP(B45,Plantilla!$A$2:$B$39,2,FALSE),0)</f>
        <v>0</v>
      </c>
      <c r="L45" s="12">
        <f>IFERROR(VLOOKUP(B45,Plantilla!$A$2:$B$39,2,FALSE),0)</f>
        <v>0</v>
      </c>
      <c r="M45" s="12">
        <f>IFERROR(VLOOKUP(B45,Plantilla!$A$2:$B$39,2,FALSE),0)</f>
        <v>0</v>
      </c>
      <c r="N45" s="12">
        <f>IFERROR(VLOOKUP(B45,Plantilla!$A$2:$B$39,2,FALSE),0)</f>
        <v>0</v>
      </c>
      <c r="O45" s="12">
        <f>IFERROR(VLOOKUP(B45,Plantilla!$A$2:$B$39,2,FALSE),0)</f>
        <v>0</v>
      </c>
    </row>
    <row r="46" spans="1:15" ht="15.75">
      <c r="A46" s="10" t="s">
        <v>127</v>
      </c>
      <c r="B46" s="61" t="s">
        <v>74</v>
      </c>
      <c r="C46" s="11">
        <f t="shared" si="0"/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f>IFERROR(VLOOKUP(B46,Plantilla!$A$2:$B$39,2,FALSE),0)</f>
        <v>0</v>
      </c>
      <c r="J46" s="12">
        <f>IFERROR(VLOOKUP(B46,Plantilla!$A$2:$B$39,2,FALSE),0)</f>
        <v>0</v>
      </c>
      <c r="K46" s="12">
        <f>IFERROR(VLOOKUP(B46,Plantilla!$A$2:$B$39,2,FALSE),0)</f>
        <v>0</v>
      </c>
      <c r="L46" s="12">
        <f>IFERROR(VLOOKUP(B46,Plantilla!$A$2:$B$39,2,FALSE),0)</f>
        <v>0</v>
      </c>
      <c r="M46" s="12">
        <f>IFERROR(VLOOKUP(B46,Plantilla!$A$2:$B$39,2,FALSE),0)</f>
        <v>0</v>
      </c>
      <c r="N46" s="12">
        <f>IFERROR(VLOOKUP(B46,Plantilla!$A$2:$B$39,2,FALSE),0)</f>
        <v>0</v>
      </c>
      <c r="O46" s="12">
        <f>IFERROR(VLOOKUP(B46,Plantilla!$A$2:$B$39,2,FALSE),0)</f>
        <v>0</v>
      </c>
    </row>
    <row r="47" spans="1:15" ht="15.75">
      <c r="A47" s="10" t="s">
        <v>127</v>
      </c>
      <c r="B47" s="62" t="s">
        <v>75</v>
      </c>
      <c r="C47" s="11">
        <f t="shared" si="0"/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f>IFERROR(VLOOKUP(B47,Plantilla!$A$2:$B$39,2,FALSE),0)</f>
        <v>0</v>
      </c>
      <c r="J47" s="12">
        <f>IFERROR(VLOOKUP(B47,Plantilla!$A$2:$B$39,2,FALSE),0)</f>
        <v>0</v>
      </c>
      <c r="K47" s="12">
        <f>IFERROR(VLOOKUP(B47,Plantilla!$A$2:$B$39,2,FALSE),0)</f>
        <v>0</v>
      </c>
      <c r="L47" s="12">
        <f>IFERROR(VLOOKUP(B47,Plantilla!$A$2:$B$39,2,FALSE),0)</f>
        <v>0</v>
      </c>
      <c r="M47" s="12">
        <f>IFERROR(VLOOKUP(B47,Plantilla!$A$2:$B$39,2,FALSE),0)</f>
        <v>0</v>
      </c>
      <c r="N47" s="12">
        <f>IFERROR(VLOOKUP(B47,Plantilla!$A$2:$B$39,2,FALSE),0)</f>
        <v>0</v>
      </c>
      <c r="O47" s="12">
        <f>IFERROR(VLOOKUP(B47,Plantilla!$A$2:$B$39,2,FALSE),0)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A2" sqref="A2:B36"/>
    </sheetView>
  </sheetViews>
  <sheetFormatPr baseColWidth="10" defaultColWidth="9" defaultRowHeight="15"/>
  <cols>
    <col min="1" max="1" width="78.85546875" customWidth="1"/>
    <col min="2" max="2" width="24.28515625" style="17" customWidth="1"/>
  </cols>
  <sheetData>
    <row r="1" spans="1:2" ht="23.25">
      <c r="A1" s="2" t="s">
        <v>115</v>
      </c>
      <c r="B1" s="3" t="s">
        <v>128</v>
      </c>
    </row>
    <row r="2" spans="1:2">
      <c r="A2" s="80"/>
      <c r="B2" s="66"/>
    </row>
    <row r="3" spans="1:2">
      <c r="A3" s="80"/>
      <c r="B3" s="66"/>
    </row>
    <row r="4" spans="1:2">
      <c r="A4" s="81"/>
      <c r="B4" s="66"/>
    </row>
    <row r="5" spans="1:2">
      <c r="A5" s="82"/>
      <c r="B5" s="66"/>
    </row>
    <row r="6" spans="1:2">
      <c r="A6" s="83"/>
      <c r="B6" s="66"/>
    </row>
    <row r="7" spans="1:2" s="1" customFormat="1">
      <c r="A7" s="67"/>
      <c r="B7" s="66"/>
    </row>
    <row r="8" spans="1:2">
      <c r="A8" s="68"/>
      <c r="B8" s="66"/>
    </row>
    <row r="9" spans="1:2">
      <c r="A9" s="68"/>
      <c r="B9" s="66"/>
    </row>
    <row r="10" spans="1:2">
      <c r="A10" s="68"/>
      <c r="B10" s="66"/>
    </row>
    <row r="11" spans="1:2" s="1" customFormat="1">
      <c r="A11" s="68"/>
      <c r="B11" s="66"/>
    </row>
    <row r="12" spans="1:2">
      <c r="A12" s="67"/>
      <c r="B12" s="66"/>
    </row>
    <row r="13" spans="1:2">
      <c r="A13" s="68"/>
      <c r="B13" s="66"/>
    </row>
    <row r="14" spans="1:2">
      <c r="A14" s="68"/>
      <c r="B14" s="66"/>
    </row>
    <row r="15" spans="1:2">
      <c r="A15" s="68"/>
      <c r="B15" s="66"/>
    </row>
    <row r="16" spans="1:2">
      <c r="A16" s="68"/>
      <c r="B16" s="66"/>
    </row>
    <row r="17" spans="1:2">
      <c r="A17" s="68"/>
      <c r="B17" s="66"/>
    </row>
    <row r="18" spans="1:2">
      <c r="A18" s="68"/>
      <c r="B18" s="66"/>
    </row>
    <row r="19" spans="1:2">
      <c r="A19" s="68"/>
      <c r="B19" s="66"/>
    </row>
    <row r="20" spans="1:2" s="1" customFormat="1">
      <c r="A20" s="68"/>
      <c r="B20" s="66"/>
    </row>
    <row r="21" spans="1:2">
      <c r="A21" s="68"/>
      <c r="B21" s="66"/>
    </row>
    <row r="22" spans="1:2">
      <c r="A22" s="67"/>
      <c r="B22" s="66"/>
    </row>
    <row r="23" spans="1:2">
      <c r="A23" s="68"/>
      <c r="B23" s="66"/>
    </row>
    <row r="24" spans="1:2">
      <c r="A24" s="68"/>
      <c r="B24" s="66"/>
    </row>
    <row r="25" spans="1:2">
      <c r="A25" s="68"/>
      <c r="B25" s="66"/>
    </row>
    <row r="26" spans="1:2">
      <c r="A26" s="68"/>
      <c r="B26" s="66"/>
    </row>
    <row r="27" spans="1:2" s="1" customFormat="1">
      <c r="A27" s="68"/>
      <c r="B27" s="66"/>
    </row>
    <row r="28" spans="1:2">
      <c r="A28" s="68"/>
      <c r="B28" s="66"/>
    </row>
    <row r="29" spans="1:2" s="1" customFormat="1">
      <c r="A29" s="67"/>
      <c r="B29" s="66"/>
    </row>
    <row r="30" spans="1:2">
      <c r="A30" s="68"/>
      <c r="B30" s="66"/>
    </row>
    <row r="31" spans="1:2">
      <c r="A31" s="67"/>
      <c r="B31" s="66"/>
    </row>
    <row r="32" spans="1:2">
      <c r="A32" s="68"/>
      <c r="B32" s="66"/>
    </row>
    <row r="33" spans="1:2">
      <c r="A33" s="68"/>
      <c r="B33" s="66"/>
    </row>
    <row r="34" spans="1:2">
      <c r="A34" s="68"/>
      <c r="B34" s="66"/>
    </row>
    <row r="35" spans="1:2">
      <c r="A35" s="67"/>
      <c r="B35" s="66"/>
    </row>
    <row r="36" spans="1:2">
      <c r="A36" s="68"/>
      <c r="B36" s="66"/>
    </row>
    <row r="37" spans="1:2">
      <c r="A37" s="68"/>
      <c r="B37" s="66"/>
    </row>
    <row r="38" spans="1:2">
      <c r="A38" s="68"/>
      <c r="B38" s="66"/>
    </row>
    <row r="39" spans="1:2">
      <c r="A39" s="68"/>
      <c r="B39" s="66"/>
    </row>
    <row r="40" spans="1:2">
      <c r="A40" s="68"/>
      <c r="B40" s="66"/>
    </row>
    <row r="41" spans="1:2">
      <c r="A41" s="68"/>
      <c r="B41" s="66"/>
    </row>
    <row r="42" spans="1:2">
      <c r="A42" s="68"/>
      <c r="B42" s="66"/>
    </row>
    <row r="43" spans="1:2">
      <c r="A43" s="58"/>
      <c r="B43" s="57"/>
    </row>
    <row r="44" spans="1:2">
      <c r="A44" s="59"/>
      <c r="B44" s="57"/>
    </row>
    <row r="45" spans="1:2">
      <c r="A45" s="59"/>
      <c r="B45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4" ma:contentTypeDescription="Crear nuevo documento." ma:contentTypeScope="" ma:versionID="f806febbb596763db6909b2d46ed4b94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ebea922034603d0cd15a11dc4a759c6d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036F3-0B41-4A0C-96AD-230DDC90F4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9AC1EC-F56F-42E1-A799-3CCDFC296109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2c51f773-6855-442a-9d8f-d7d2a06753d3"/>
    <ds:schemaRef ds:uri="623c0869-6168-490b-aa3f-ba68fcfdf1cd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84BD53-5718-42A4-B830-26928AF1E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1f773-6855-442a-9d8f-d7d2a06753d3"/>
    <ds:schemaRef ds:uri="623c0869-6168-490b-aa3f-ba68fcfdf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P3 Ejecucion </vt:lpstr>
      <vt:lpstr>Datos Abierto</vt:lpstr>
      <vt:lpstr>Plantilla</vt:lpstr>
      <vt:lpstr>'Datos Abierto'!Área_de_impresión</vt:lpstr>
      <vt:lpstr>'P3 Ejecucion '!Área_de_impresión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Minerba Martínez</cp:lastModifiedBy>
  <cp:revision/>
  <cp:lastPrinted>2026-06-02T13:39:11Z</cp:lastPrinted>
  <dcterms:created xsi:type="dcterms:W3CDTF">2021-12-09T15:04:00Z</dcterms:created>
  <dcterms:modified xsi:type="dcterms:W3CDTF">2026-06-02T13:39:16Z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  <property fmtid="{D5CDD505-2E9C-101B-9397-08002B2CF9AE}" pid="4" name="ContentTypeId">
    <vt:lpwstr>0x010100DE0AF9DBA7A53945945264BD5B81A3B2</vt:lpwstr>
  </property>
  <property fmtid="{D5CDD505-2E9C-101B-9397-08002B2CF9AE}" pid="5" name="Order">
    <vt:r8>6363200</vt:r8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{"FileActivityType":"9","FileActivityTimeStamp":"2025-09-15T17:34:58.897Z","FileActivityUsersOnPage":[{"DisplayName":"Minerba Iliana Martínez Guzmán","Id":"mmartinez@itla.edu.do"}],"FileActivityNavigationId":null}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