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florentino\Downloads\"/>
    </mc:Choice>
  </mc:AlternateContent>
  <xr:revisionPtr revIDLastSave="0" documentId="13_ncr:1_{78CC9C2F-E364-4FBA-9001-06C3A00DC9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3 Ejecucion " sheetId="1" r:id="rId1"/>
    <sheet name="Datos Abierto" sheetId="2" state="hidden" r:id="rId2"/>
    <sheet name="Plantilla" sheetId="3" state="hidden" r:id="rId3"/>
  </sheets>
  <definedNames>
    <definedName name="_xlnm.Print_Area" localSheetId="1">'Datos Abierto'!$A$1:$O$46</definedName>
    <definedName name="_xlnm.Print_Area" localSheetId="0">'P3 Ejecucion '!$A$1:$R$107</definedName>
    <definedName name="_xlnm.Print_Titles" localSheetId="0">'P3 Ejecucion 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  <c r="E37" i="1"/>
  <c r="E58" i="1"/>
  <c r="D53" i="1"/>
  <c r="N53" i="1" s="1"/>
  <c r="M4" i="2" l="1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3" i="2"/>
  <c r="E53" i="1"/>
  <c r="O53" i="1" s="1"/>
  <c r="Q35" i="1"/>
  <c r="Q39" i="1"/>
  <c r="Q40" i="1"/>
  <c r="Q41" i="1"/>
  <c r="Q42" i="1"/>
  <c r="Q43" i="1"/>
  <c r="Q44" i="1"/>
  <c r="Q46" i="1"/>
  <c r="Q47" i="1"/>
  <c r="Q48" i="1"/>
  <c r="Q49" i="1"/>
  <c r="Q50" i="1"/>
  <c r="Q51" i="1"/>
  <c r="Q52" i="1"/>
  <c r="Q60" i="1"/>
  <c r="Q76" i="1"/>
  <c r="Q77" i="1"/>
  <c r="Q78" i="1"/>
  <c r="Q79" i="1"/>
  <c r="Q80" i="1"/>
  <c r="Q81" i="1"/>
  <c r="Q82" i="1"/>
  <c r="Q83" i="1"/>
  <c r="G10" i="1"/>
  <c r="G63" i="1"/>
  <c r="G64" i="1"/>
  <c r="Q64" i="1" s="1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F61" i="1" s="1"/>
  <c r="D44" i="2"/>
  <c r="F62" i="1" s="1"/>
  <c r="D45" i="2"/>
  <c r="D46" i="2"/>
  <c r="D47" i="2"/>
  <c r="F75" i="1"/>
  <c r="F66" i="1"/>
  <c r="F67" i="1"/>
  <c r="F68" i="1"/>
  <c r="F69" i="1"/>
  <c r="F70" i="1"/>
  <c r="F71" i="1"/>
  <c r="F72" i="1"/>
  <c r="F73" i="1"/>
  <c r="F74" i="1"/>
  <c r="L65" i="1"/>
  <c r="L66" i="1"/>
  <c r="K65" i="1"/>
  <c r="K66" i="1"/>
  <c r="K67" i="1"/>
  <c r="J65" i="1"/>
  <c r="J66" i="1"/>
  <c r="J67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G65" i="1"/>
  <c r="Q65" i="1" s="1"/>
  <c r="G66" i="1"/>
  <c r="Q66" i="1" s="1"/>
  <c r="G67" i="1"/>
  <c r="Q67" i="1" s="1"/>
  <c r="G68" i="1"/>
  <c r="Q68" i="1" s="1"/>
  <c r="G69" i="1"/>
  <c r="Q69" i="1" s="1"/>
  <c r="G70" i="1"/>
  <c r="Q70" i="1" s="1"/>
  <c r="G71" i="1"/>
  <c r="Q71" i="1" s="1"/>
  <c r="G72" i="1"/>
  <c r="Q72" i="1" s="1"/>
  <c r="G73" i="1"/>
  <c r="Q73" i="1" s="1"/>
  <c r="G74" i="1"/>
  <c r="Q74" i="1" s="1"/>
  <c r="G75" i="1"/>
  <c r="Q75" i="1" s="1"/>
  <c r="G76" i="1"/>
  <c r="G77" i="1"/>
  <c r="G78" i="1"/>
  <c r="G79" i="1"/>
  <c r="G80" i="1"/>
  <c r="G81" i="1"/>
  <c r="G82" i="1"/>
  <c r="G83" i="1"/>
  <c r="F65" i="1"/>
  <c r="I64" i="1" l="1"/>
  <c r="L63" i="1"/>
  <c r="I63" i="1"/>
  <c r="E63" i="1"/>
  <c r="D63" i="1"/>
  <c r="N63" i="1" s="1"/>
  <c r="L64" i="1" l="1"/>
  <c r="M13" i="1"/>
  <c r="M14" i="1"/>
  <c r="M15" i="1"/>
  <c r="M16" i="1"/>
  <c r="M18" i="1"/>
  <c r="M19" i="1"/>
  <c r="M20" i="1"/>
  <c r="M21" i="1"/>
  <c r="M22" i="1"/>
  <c r="M23" i="1"/>
  <c r="M24" i="1"/>
  <c r="M25" i="1"/>
  <c r="M26" i="1"/>
  <c r="M28" i="1"/>
  <c r="M29" i="1"/>
  <c r="M30" i="1"/>
  <c r="M31" i="1"/>
  <c r="M32" i="1"/>
  <c r="M33" i="1"/>
  <c r="M34" i="1"/>
  <c r="M36" i="1"/>
  <c r="M38" i="1"/>
  <c r="M45" i="1"/>
  <c r="M54" i="1"/>
  <c r="M55" i="1"/>
  <c r="M56" i="1"/>
  <c r="M57" i="1"/>
  <c r="M58" i="1"/>
  <c r="M59" i="1"/>
  <c r="M61" i="1"/>
  <c r="M62" i="1"/>
  <c r="E27" i="1"/>
  <c r="O75" i="1"/>
  <c r="N75" i="1"/>
  <c r="O74" i="1"/>
  <c r="N74" i="1"/>
  <c r="O73" i="1"/>
  <c r="N73" i="1"/>
  <c r="O72" i="1"/>
  <c r="N72" i="1"/>
  <c r="O71" i="1"/>
  <c r="N71" i="1"/>
  <c r="O70" i="1"/>
  <c r="N70" i="1"/>
  <c r="O69" i="1"/>
  <c r="N69" i="1"/>
  <c r="O68" i="1"/>
  <c r="N68" i="1"/>
  <c r="O67" i="1"/>
  <c r="N67" i="1"/>
  <c r="O66" i="1"/>
  <c r="N66" i="1"/>
  <c r="O65" i="1"/>
  <c r="N65" i="1"/>
  <c r="O64" i="1"/>
  <c r="N64" i="1"/>
  <c r="M75" i="1"/>
  <c r="M74" i="1"/>
  <c r="M73" i="1"/>
  <c r="M72" i="1"/>
  <c r="M71" i="1"/>
  <c r="M70" i="1"/>
  <c r="M69" i="1"/>
  <c r="M68" i="1"/>
  <c r="M67" i="1"/>
  <c r="M66" i="1"/>
  <c r="M65" i="1"/>
  <c r="L75" i="1"/>
  <c r="K75" i="1"/>
  <c r="J75" i="1"/>
  <c r="P75" i="1"/>
  <c r="L74" i="1"/>
  <c r="K74" i="1"/>
  <c r="J74" i="1"/>
  <c r="P74" i="1"/>
  <c r="L73" i="1"/>
  <c r="K73" i="1"/>
  <c r="J73" i="1"/>
  <c r="P73" i="1"/>
  <c r="L72" i="1"/>
  <c r="K72" i="1"/>
  <c r="J72" i="1"/>
  <c r="P72" i="1"/>
  <c r="L71" i="1"/>
  <c r="K71" i="1"/>
  <c r="J71" i="1"/>
  <c r="P71" i="1"/>
  <c r="L70" i="1"/>
  <c r="K70" i="1"/>
  <c r="J70" i="1"/>
  <c r="P70" i="1"/>
  <c r="L69" i="1"/>
  <c r="K69" i="1"/>
  <c r="J69" i="1"/>
  <c r="P69" i="1"/>
  <c r="L68" i="1"/>
  <c r="K68" i="1"/>
  <c r="J68" i="1"/>
  <c r="P68" i="1"/>
  <c r="L67" i="1"/>
  <c r="P67" i="1"/>
  <c r="P66" i="1"/>
  <c r="P65" i="1"/>
  <c r="M60" i="1"/>
  <c r="M52" i="1"/>
  <c r="M51" i="1"/>
  <c r="M50" i="1"/>
  <c r="M49" i="1"/>
  <c r="M48" i="1"/>
  <c r="M47" i="1"/>
  <c r="M46" i="1"/>
  <c r="M44" i="1"/>
  <c r="M43" i="1"/>
  <c r="M42" i="1"/>
  <c r="M41" i="1"/>
  <c r="M40" i="1"/>
  <c r="M39" i="1"/>
  <c r="M35" i="1"/>
  <c r="R69" i="1" l="1"/>
  <c r="R72" i="1"/>
  <c r="R75" i="1"/>
  <c r="R65" i="1"/>
  <c r="R66" i="1"/>
  <c r="R70" i="1"/>
  <c r="R73" i="1"/>
  <c r="R67" i="1"/>
  <c r="R68" i="1"/>
  <c r="R71" i="1"/>
  <c r="R74" i="1"/>
  <c r="M63" i="1"/>
  <c r="F63" i="1"/>
  <c r="J63" i="1"/>
  <c r="M64" i="1"/>
  <c r="F64" i="1"/>
  <c r="P64" i="1" s="1"/>
  <c r="J64" i="1"/>
  <c r="P62" i="1"/>
  <c r="O62" i="1"/>
  <c r="P61" i="1"/>
  <c r="O61" i="1"/>
  <c r="L61" i="1"/>
  <c r="P59" i="1"/>
  <c r="O59" i="1"/>
  <c r="L59" i="1"/>
  <c r="P58" i="1"/>
  <c r="O58" i="1"/>
  <c r="P57" i="1"/>
  <c r="O57" i="1"/>
  <c r="L57" i="1"/>
  <c r="P56" i="1"/>
  <c r="O56" i="1"/>
  <c r="L56" i="1"/>
  <c r="P55" i="1"/>
  <c r="O54" i="1"/>
  <c r="P45" i="1"/>
  <c r="O45" i="1"/>
  <c r="P38" i="1"/>
  <c r="O38" i="1"/>
  <c r="L38" i="1"/>
  <c r="P37" i="1"/>
  <c r="O37" i="1"/>
  <c r="M37" i="1"/>
  <c r="P36" i="1"/>
  <c r="O36" i="1"/>
  <c r="P34" i="1"/>
  <c r="O34" i="1"/>
  <c r="L34" i="1"/>
  <c r="P33" i="1"/>
  <c r="P32" i="1"/>
  <c r="O32" i="1"/>
  <c r="L32" i="1"/>
  <c r="P31" i="1"/>
  <c r="L31" i="1"/>
  <c r="P29" i="1"/>
  <c r="L29" i="1"/>
  <c r="O28" i="1"/>
  <c r="L28" i="1"/>
  <c r="P27" i="1"/>
  <c r="O27" i="1"/>
  <c r="M27" i="1"/>
  <c r="P26" i="1"/>
  <c r="O26" i="1"/>
  <c r="L26" i="1"/>
  <c r="P24" i="1"/>
  <c r="O24" i="1"/>
  <c r="P23" i="1"/>
  <c r="L23" i="1"/>
  <c r="P22" i="1"/>
  <c r="P21" i="1"/>
  <c r="O21" i="1"/>
  <c r="L21" i="1"/>
  <c r="P20" i="1"/>
  <c r="O20" i="1"/>
  <c r="L20" i="1"/>
  <c r="O19" i="1"/>
  <c r="P18" i="1"/>
  <c r="P17" i="1"/>
  <c r="M17" i="1"/>
  <c r="L17" i="1"/>
  <c r="O16" i="1"/>
  <c r="P15" i="1"/>
  <c r="L15" i="1"/>
  <c r="P14" i="1"/>
  <c r="O14" i="1"/>
  <c r="L14" i="1"/>
  <c r="P13" i="1"/>
  <c r="O13" i="1"/>
  <c r="L13" i="1"/>
  <c r="P12" i="1"/>
  <c r="O12" i="1"/>
  <c r="M12" i="1"/>
  <c r="L12" i="1"/>
  <c r="O11" i="1"/>
  <c r="M11" i="1"/>
  <c r="P10" i="1"/>
  <c r="P84" i="1" s="1"/>
  <c r="M10" i="1"/>
  <c r="M84" i="1" s="1"/>
  <c r="O83" i="1"/>
  <c r="N83" i="1"/>
  <c r="M83" i="1"/>
  <c r="F83" i="1"/>
  <c r="O82" i="1"/>
  <c r="N82" i="1"/>
  <c r="M82" i="1"/>
  <c r="F82" i="1"/>
  <c r="O81" i="1"/>
  <c r="N81" i="1"/>
  <c r="M81" i="1"/>
  <c r="F81" i="1"/>
  <c r="O80" i="1"/>
  <c r="N80" i="1"/>
  <c r="M80" i="1"/>
  <c r="F80" i="1"/>
  <c r="O79" i="1"/>
  <c r="N79" i="1"/>
  <c r="M79" i="1"/>
  <c r="F79" i="1"/>
  <c r="O78" i="1"/>
  <c r="N78" i="1"/>
  <c r="M78" i="1"/>
  <c r="F78" i="1"/>
  <c r="O77" i="1"/>
  <c r="N77" i="1"/>
  <c r="M77" i="1"/>
  <c r="F77" i="1"/>
  <c r="O76" i="1"/>
  <c r="N76" i="1"/>
  <c r="M76" i="1"/>
  <c r="F76" i="1"/>
  <c r="P63" i="1"/>
  <c r="O63" i="1"/>
  <c r="L62" i="1"/>
  <c r="I62" i="1"/>
  <c r="G62" i="1"/>
  <c r="I61" i="1"/>
  <c r="G61" i="1"/>
  <c r="P60" i="1"/>
  <c r="O60" i="1"/>
  <c r="N60" i="1"/>
  <c r="L60" i="1"/>
  <c r="K60" i="1"/>
  <c r="J60" i="1"/>
  <c r="I60" i="1"/>
  <c r="H60" i="1"/>
  <c r="G60" i="1"/>
  <c r="F60" i="1"/>
  <c r="I59" i="1"/>
  <c r="G59" i="1"/>
  <c r="F59" i="1"/>
  <c r="L58" i="1"/>
  <c r="I58" i="1"/>
  <c r="G58" i="1"/>
  <c r="F58" i="1"/>
  <c r="I57" i="1"/>
  <c r="G57" i="1"/>
  <c r="F57" i="1"/>
  <c r="I56" i="1"/>
  <c r="G56" i="1"/>
  <c r="F56" i="1"/>
  <c r="O55" i="1"/>
  <c r="L55" i="1"/>
  <c r="I55" i="1"/>
  <c r="G55" i="1"/>
  <c r="F55" i="1"/>
  <c r="P54" i="1"/>
  <c r="L54" i="1"/>
  <c r="I54" i="1"/>
  <c r="G54" i="1"/>
  <c r="F54" i="1"/>
  <c r="M53" i="1"/>
  <c r="L53" i="1"/>
  <c r="I53" i="1"/>
  <c r="G53" i="1"/>
  <c r="Q53" i="1" s="1"/>
  <c r="F53" i="1"/>
  <c r="P53" i="1" s="1"/>
  <c r="P52" i="1"/>
  <c r="O52" i="1"/>
  <c r="N52" i="1"/>
  <c r="L52" i="1"/>
  <c r="K52" i="1"/>
  <c r="J52" i="1"/>
  <c r="I52" i="1"/>
  <c r="H52" i="1"/>
  <c r="G52" i="1"/>
  <c r="F52" i="1"/>
  <c r="P51" i="1"/>
  <c r="O51" i="1"/>
  <c r="N51" i="1"/>
  <c r="L51" i="1"/>
  <c r="K51" i="1"/>
  <c r="J51" i="1"/>
  <c r="I51" i="1"/>
  <c r="H51" i="1"/>
  <c r="G51" i="1"/>
  <c r="F51" i="1"/>
  <c r="P50" i="1"/>
  <c r="O50" i="1"/>
  <c r="N50" i="1"/>
  <c r="L50" i="1"/>
  <c r="K50" i="1"/>
  <c r="J50" i="1"/>
  <c r="I50" i="1"/>
  <c r="H50" i="1"/>
  <c r="G50" i="1"/>
  <c r="F50" i="1"/>
  <c r="P49" i="1"/>
  <c r="O49" i="1"/>
  <c r="N49" i="1"/>
  <c r="L49" i="1"/>
  <c r="K49" i="1"/>
  <c r="J49" i="1"/>
  <c r="I49" i="1"/>
  <c r="H49" i="1"/>
  <c r="G49" i="1"/>
  <c r="F49" i="1"/>
  <c r="P48" i="1"/>
  <c r="O48" i="1"/>
  <c r="N48" i="1"/>
  <c r="L48" i="1"/>
  <c r="K48" i="1"/>
  <c r="J48" i="1"/>
  <c r="I48" i="1"/>
  <c r="H48" i="1"/>
  <c r="G48" i="1"/>
  <c r="F48" i="1"/>
  <c r="P47" i="1"/>
  <c r="O47" i="1"/>
  <c r="N47" i="1"/>
  <c r="L47" i="1"/>
  <c r="K47" i="1"/>
  <c r="J47" i="1"/>
  <c r="I47" i="1"/>
  <c r="H47" i="1"/>
  <c r="G47" i="1"/>
  <c r="F47" i="1"/>
  <c r="P46" i="1"/>
  <c r="O46" i="1"/>
  <c r="N46" i="1"/>
  <c r="L46" i="1"/>
  <c r="K46" i="1"/>
  <c r="J46" i="1"/>
  <c r="I46" i="1"/>
  <c r="H46" i="1"/>
  <c r="G46" i="1"/>
  <c r="F46" i="1"/>
  <c r="L45" i="1"/>
  <c r="I45" i="1"/>
  <c r="G45" i="1"/>
  <c r="F45" i="1"/>
  <c r="P44" i="1"/>
  <c r="O44" i="1"/>
  <c r="N44" i="1"/>
  <c r="L44" i="1"/>
  <c r="K44" i="1"/>
  <c r="J44" i="1"/>
  <c r="I44" i="1"/>
  <c r="H44" i="1"/>
  <c r="G44" i="1"/>
  <c r="F44" i="1"/>
  <c r="P43" i="1"/>
  <c r="O43" i="1"/>
  <c r="N43" i="1"/>
  <c r="L43" i="1"/>
  <c r="K43" i="1"/>
  <c r="J43" i="1"/>
  <c r="I43" i="1"/>
  <c r="H43" i="1"/>
  <c r="G43" i="1"/>
  <c r="F43" i="1"/>
  <c r="P42" i="1"/>
  <c r="O42" i="1"/>
  <c r="N42" i="1"/>
  <c r="L42" i="1"/>
  <c r="K42" i="1"/>
  <c r="J42" i="1"/>
  <c r="I42" i="1"/>
  <c r="H42" i="1"/>
  <c r="G42" i="1"/>
  <c r="F42" i="1"/>
  <c r="P41" i="1"/>
  <c r="O41" i="1"/>
  <c r="N41" i="1"/>
  <c r="L41" i="1"/>
  <c r="K41" i="1"/>
  <c r="J41" i="1"/>
  <c r="I41" i="1"/>
  <c r="H41" i="1"/>
  <c r="G41" i="1"/>
  <c r="F41" i="1"/>
  <c r="P40" i="1"/>
  <c r="O40" i="1"/>
  <c r="N40" i="1"/>
  <c r="L40" i="1"/>
  <c r="K40" i="1"/>
  <c r="J40" i="1"/>
  <c r="I40" i="1"/>
  <c r="H40" i="1"/>
  <c r="G40" i="1"/>
  <c r="F40" i="1"/>
  <c r="P39" i="1"/>
  <c r="O39" i="1"/>
  <c r="N39" i="1"/>
  <c r="L39" i="1"/>
  <c r="K39" i="1"/>
  <c r="J39" i="1"/>
  <c r="I39" i="1"/>
  <c r="H39" i="1"/>
  <c r="G39" i="1"/>
  <c r="F39" i="1"/>
  <c r="I38" i="1"/>
  <c r="G38" i="1"/>
  <c r="F38" i="1"/>
  <c r="L36" i="1"/>
  <c r="I36" i="1"/>
  <c r="G36" i="1"/>
  <c r="F36" i="1"/>
  <c r="P35" i="1"/>
  <c r="O35" i="1"/>
  <c r="N35" i="1"/>
  <c r="L35" i="1"/>
  <c r="K35" i="1"/>
  <c r="J35" i="1"/>
  <c r="I35" i="1"/>
  <c r="H35" i="1"/>
  <c r="G35" i="1"/>
  <c r="F35" i="1"/>
  <c r="I34" i="1"/>
  <c r="G34" i="1"/>
  <c r="F34" i="1"/>
  <c r="O33" i="1"/>
  <c r="L33" i="1"/>
  <c r="I33" i="1"/>
  <c r="G33" i="1"/>
  <c r="F33" i="1"/>
  <c r="I32" i="1"/>
  <c r="G32" i="1"/>
  <c r="F32" i="1"/>
  <c r="O31" i="1"/>
  <c r="I31" i="1"/>
  <c r="G31" i="1"/>
  <c r="F31" i="1"/>
  <c r="P30" i="1"/>
  <c r="O30" i="1"/>
  <c r="L30" i="1"/>
  <c r="I30" i="1"/>
  <c r="G30" i="1"/>
  <c r="F30" i="1"/>
  <c r="O29" i="1"/>
  <c r="I29" i="1"/>
  <c r="G29" i="1"/>
  <c r="F29" i="1"/>
  <c r="P28" i="1"/>
  <c r="I28" i="1"/>
  <c r="G28" i="1"/>
  <c r="F28" i="1"/>
  <c r="L27" i="1"/>
  <c r="I27" i="1"/>
  <c r="G27" i="1"/>
  <c r="F27" i="1"/>
  <c r="D27" i="1"/>
  <c r="I26" i="1"/>
  <c r="G26" i="1"/>
  <c r="F26" i="1"/>
  <c r="P25" i="1"/>
  <c r="O25" i="1"/>
  <c r="L25" i="1"/>
  <c r="I25" i="1"/>
  <c r="G25" i="1"/>
  <c r="F25" i="1"/>
  <c r="L24" i="1"/>
  <c r="I24" i="1"/>
  <c r="G24" i="1"/>
  <c r="F24" i="1"/>
  <c r="O23" i="1"/>
  <c r="G23" i="1"/>
  <c r="F23" i="1"/>
  <c r="O22" i="1"/>
  <c r="L22" i="1"/>
  <c r="I22" i="1"/>
  <c r="G22" i="1"/>
  <c r="F22" i="1"/>
  <c r="I21" i="1"/>
  <c r="G21" i="1"/>
  <c r="F21" i="1"/>
  <c r="G20" i="1"/>
  <c r="F20" i="1"/>
  <c r="P19" i="1"/>
  <c r="L19" i="1"/>
  <c r="I19" i="1"/>
  <c r="G19" i="1"/>
  <c r="F19" i="1"/>
  <c r="O18" i="1"/>
  <c r="I18" i="1"/>
  <c r="G18" i="1"/>
  <c r="F18" i="1"/>
  <c r="O17" i="1"/>
  <c r="I17" i="1"/>
  <c r="G17" i="1"/>
  <c r="F17" i="1"/>
  <c r="E17" i="1"/>
  <c r="D17" i="1"/>
  <c r="P16" i="1"/>
  <c r="L16" i="1"/>
  <c r="I16" i="1"/>
  <c r="G16" i="1"/>
  <c r="F16" i="1"/>
  <c r="O15" i="1"/>
  <c r="I15" i="1"/>
  <c r="G15" i="1"/>
  <c r="F15" i="1"/>
  <c r="I14" i="1"/>
  <c r="G14" i="1"/>
  <c r="F14" i="1"/>
  <c r="I13" i="1"/>
  <c r="G13" i="1"/>
  <c r="F13" i="1"/>
  <c r="I12" i="1"/>
  <c r="G12" i="1"/>
  <c r="F12" i="1"/>
  <c r="P11" i="1"/>
  <c r="L11" i="1"/>
  <c r="I11" i="1"/>
  <c r="G11" i="1"/>
  <c r="F11" i="1"/>
  <c r="E11" i="1"/>
  <c r="D11" i="1"/>
  <c r="O10" i="1"/>
  <c r="O84" i="1" s="1"/>
  <c r="I10" i="1"/>
  <c r="I84" i="1" s="1"/>
  <c r="G84" i="1"/>
  <c r="F10" i="1"/>
  <c r="E10" i="1" l="1"/>
  <c r="E84" i="1" s="1"/>
  <c r="R41" i="1"/>
  <c r="R50" i="1"/>
  <c r="R40" i="1"/>
  <c r="R49" i="1"/>
  <c r="R39" i="1"/>
  <c r="R47" i="1"/>
  <c r="R52" i="1"/>
  <c r="R48" i="1"/>
  <c r="R44" i="1"/>
  <c r="R43" i="1"/>
  <c r="R46" i="1"/>
  <c r="R35" i="1"/>
  <c r="R42" i="1"/>
  <c r="R51" i="1"/>
  <c r="R60" i="1"/>
  <c r="P76" i="1"/>
  <c r="R76" i="1" s="1"/>
  <c r="P81" i="1"/>
  <c r="R81" i="1" s="1"/>
  <c r="P79" i="1"/>
  <c r="R79" i="1" s="1"/>
  <c r="P77" i="1"/>
  <c r="R77" i="1" s="1"/>
  <c r="P80" i="1"/>
  <c r="R80" i="1" s="1"/>
  <c r="P83" i="1"/>
  <c r="R83" i="1" s="1"/>
  <c r="P78" i="1"/>
  <c r="R78" i="1" s="1"/>
  <c r="P82" i="1"/>
  <c r="R82" i="1" s="1"/>
  <c r="F37" i="1"/>
  <c r="L37" i="1"/>
  <c r="G37" i="1"/>
  <c r="I37" i="1"/>
  <c r="D10" i="1"/>
  <c r="D84" i="1" s="1"/>
  <c r="D85" i="1" s="1"/>
  <c r="F84" i="1"/>
  <c r="L10" i="1"/>
  <c r="L84" i="1" s="1"/>
  <c r="L18" i="1"/>
  <c r="I23" i="1"/>
  <c r="I20" i="1"/>
  <c r="J13" i="1"/>
  <c r="J27" i="1"/>
  <c r="J32" i="1"/>
  <c r="J36" i="1"/>
  <c r="J57" i="1"/>
  <c r="J61" i="1"/>
  <c r="J17" i="1"/>
  <c r="J24" i="1"/>
  <c r="J29" i="1"/>
  <c r="J33" i="1"/>
  <c r="J53" i="1"/>
  <c r="J58" i="1"/>
  <c r="J62" i="1"/>
  <c r="J25" i="1"/>
  <c r="J19" i="1"/>
  <c r="J34" i="1"/>
  <c r="J59" i="1"/>
  <c r="J20" i="1"/>
  <c r="J16" i="1"/>
  <c r="J30" i="1"/>
  <c r="J55" i="1"/>
  <c r="J11" i="1"/>
  <c r="J31" i="1"/>
  <c r="J56" i="1"/>
  <c r="J22" i="1"/>
  <c r="J38" i="1"/>
  <c r="J28" i="1"/>
  <c r="J14" i="1"/>
  <c r="J15" i="1"/>
  <c r="J21" i="1"/>
  <c r="J12" i="1"/>
  <c r="J54" i="1"/>
  <c r="J26" i="1"/>
  <c r="J45" i="1"/>
  <c r="J10" i="1"/>
  <c r="J84" i="1" s="1"/>
  <c r="J18" i="1"/>
  <c r="J23" i="1"/>
  <c r="J37" i="1" l="1"/>
  <c r="Q14" i="1"/>
  <c r="Q45" i="1"/>
  <c r="Q63" i="1"/>
  <c r="Q62" i="1"/>
  <c r="Q12" i="1"/>
  <c r="Q33" i="1"/>
  <c r="Q54" i="1"/>
  <c r="Q32" i="1"/>
  <c r="Q26" i="1"/>
  <c r="Q29" i="1"/>
  <c r="Q17" i="1"/>
  <c r="Q59" i="1"/>
  <c r="Q38" i="1"/>
  <c r="Q61" i="1"/>
  <c r="Q20" i="1"/>
  <c r="Q21" i="1"/>
  <c r="Q15" i="1"/>
  <c r="Q11" i="1"/>
  <c r="Q57" i="1"/>
  <c r="Q31" i="1"/>
  <c r="Q28" i="1"/>
  <c r="Q27" i="1"/>
  <c r="Q10" i="1"/>
  <c r="Q84" i="1" s="1"/>
  <c r="Q30" i="1"/>
  <c r="Q13" i="1"/>
  <c r="Q16" i="1"/>
  <c r="Q24" i="1"/>
  <c r="Q55" i="1"/>
  <c r="Q58" i="1"/>
  <c r="Q23" i="1"/>
  <c r="Q18" i="1"/>
  <c r="Q34" i="1"/>
  <c r="Q56" i="1"/>
  <c r="Q36" i="1"/>
  <c r="Q37" i="1"/>
  <c r="Q19" i="1"/>
  <c r="Q25" i="1"/>
  <c r="Q22" i="1"/>
  <c r="N55" i="1"/>
  <c r="N24" i="1"/>
  <c r="N28" i="1"/>
  <c r="N58" i="1"/>
  <c r="N31" i="1"/>
  <c r="N26" i="1"/>
  <c r="N20" i="1"/>
  <c r="N37" i="1"/>
  <c r="N16" i="1"/>
  <c r="N10" i="1"/>
  <c r="N84" i="1" s="1"/>
  <c r="N34" i="1"/>
  <c r="N18" i="1"/>
  <c r="N54" i="1"/>
  <c r="N29" i="1"/>
  <c r="N59" i="1"/>
  <c r="N14" i="1"/>
  <c r="N25" i="1"/>
  <c r="N30" i="1"/>
  <c r="N13" i="1"/>
  <c r="N21" i="1"/>
  <c r="N15" i="1"/>
  <c r="N12" i="1"/>
  <c r="N36" i="1"/>
  <c r="N19" i="1"/>
  <c r="N17" i="1"/>
  <c r="N32" i="1"/>
  <c r="N61" i="1"/>
  <c r="N62" i="1"/>
  <c r="N38" i="1"/>
  <c r="N22" i="1"/>
  <c r="N56" i="1"/>
  <c r="N23" i="1"/>
  <c r="N33" i="1"/>
  <c r="N27" i="1"/>
  <c r="N11" i="1"/>
  <c r="N57" i="1"/>
  <c r="N45" i="1"/>
  <c r="K63" i="1"/>
  <c r="K34" i="1"/>
  <c r="K59" i="1"/>
  <c r="K23" i="1"/>
  <c r="K62" i="1"/>
  <c r="K30" i="1"/>
  <c r="K12" i="1"/>
  <c r="K19" i="1"/>
  <c r="K56" i="1"/>
  <c r="K64" i="1"/>
  <c r="K21" i="1"/>
  <c r="K13" i="1"/>
  <c r="K27" i="1"/>
  <c r="K58" i="1"/>
  <c r="K29" i="1"/>
  <c r="K10" i="1"/>
  <c r="K84" i="1" s="1"/>
  <c r="K25" i="1"/>
  <c r="K55" i="1"/>
  <c r="K32" i="1"/>
  <c r="K31" i="1"/>
  <c r="K28" i="1"/>
  <c r="K26" i="1"/>
  <c r="K18" i="1"/>
  <c r="K11" i="1"/>
  <c r="K33" i="1"/>
  <c r="K57" i="1"/>
  <c r="K20" i="1"/>
  <c r="K45" i="1"/>
  <c r="K38" i="1"/>
  <c r="K15" i="1"/>
  <c r="K61" i="1"/>
  <c r="K36" i="1"/>
  <c r="K53" i="1"/>
  <c r="K17" i="1"/>
  <c r="K24" i="1"/>
  <c r="K22" i="1"/>
  <c r="K54" i="1"/>
  <c r="K14" i="1"/>
  <c r="K16" i="1"/>
  <c r="H34" i="1"/>
  <c r="C31" i="2"/>
  <c r="H26" i="1"/>
  <c r="C23" i="2"/>
  <c r="H21" i="1"/>
  <c r="C18" i="2"/>
  <c r="H25" i="1"/>
  <c r="C22" i="2"/>
  <c r="C6" i="2"/>
  <c r="C12" i="2"/>
  <c r="H15" i="1"/>
  <c r="H57" i="1"/>
  <c r="C40" i="2"/>
  <c r="H20" i="1"/>
  <c r="C17" i="2"/>
  <c r="H54" i="1"/>
  <c r="C37" i="2"/>
  <c r="C44" i="2"/>
  <c r="H62" i="1"/>
  <c r="H64" i="1"/>
  <c r="C46" i="2"/>
  <c r="C47" i="2"/>
  <c r="C33" i="2"/>
  <c r="H14" i="1"/>
  <c r="C11" i="2"/>
  <c r="C9" i="2"/>
  <c r="H12" i="1"/>
  <c r="C45" i="2"/>
  <c r="H63" i="1"/>
  <c r="H17" i="1"/>
  <c r="C14" i="2"/>
  <c r="H24" i="1"/>
  <c r="C21" i="2"/>
  <c r="H58" i="1"/>
  <c r="C41" i="2"/>
  <c r="H31" i="1"/>
  <c r="C28" i="2"/>
  <c r="H45" i="1"/>
  <c r="C35" i="2"/>
  <c r="C13" i="2"/>
  <c r="H16" i="1"/>
  <c r="C43" i="2"/>
  <c r="H61" i="1"/>
  <c r="C36" i="2"/>
  <c r="H53" i="1"/>
  <c r="C27" i="2"/>
  <c r="H30" i="1"/>
  <c r="C10" i="2"/>
  <c r="H13" i="1"/>
  <c r="C29" i="2"/>
  <c r="H32" i="1"/>
  <c r="H11" i="1"/>
  <c r="C8" i="2"/>
  <c r="H22" i="1"/>
  <c r="C19" i="2"/>
  <c r="C42" i="2"/>
  <c r="H59" i="1"/>
  <c r="C38" i="2"/>
  <c r="H55" i="1"/>
  <c r="C15" i="2"/>
  <c r="H18" i="1"/>
  <c r="C32" i="2"/>
  <c r="H36" i="1"/>
  <c r="C30" i="2"/>
  <c r="H33" i="1"/>
  <c r="C7" i="2"/>
  <c r="H10" i="1"/>
  <c r="C34" i="2"/>
  <c r="H38" i="1"/>
  <c r="C24" i="2"/>
  <c r="H27" i="1"/>
  <c r="C20" i="2"/>
  <c r="H23" i="1"/>
  <c r="C16" i="2"/>
  <c r="H19" i="1"/>
  <c r="C4" i="2"/>
  <c r="C5" i="2"/>
  <c r="C25" i="2"/>
  <c r="H28" i="1"/>
  <c r="C39" i="2"/>
  <c r="H56" i="1"/>
  <c r="C26" i="2"/>
  <c r="H29" i="1"/>
  <c r="K37" i="1" l="1"/>
  <c r="R14" i="1"/>
  <c r="H84" i="1"/>
  <c r="R10" i="1"/>
  <c r="R84" i="1" s="1"/>
  <c r="H37" i="1"/>
  <c r="R30" i="1"/>
  <c r="R27" i="1"/>
  <c r="R58" i="1"/>
  <c r="R34" i="1"/>
  <c r="R23" i="1"/>
  <c r="R53" i="1"/>
  <c r="R15" i="1"/>
  <c r="R33" i="1"/>
  <c r="R32" i="1"/>
  <c r="R57" i="1"/>
  <c r="R24" i="1"/>
  <c r="R64" i="1"/>
  <c r="R63" i="1"/>
  <c r="R19" i="1"/>
  <c r="R11" i="1"/>
  <c r="R22" i="1"/>
  <c r="R16" i="1"/>
  <c r="R29" i="1"/>
  <c r="R59" i="1"/>
  <c r="R61" i="1"/>
  <c r="R36" i="1"/>
  <c r="R62" i="1"/>
  <c r="R12" i="1"/>
  <c r="R54" i="1"/>
  <c r="R21" i="1"/>
  <c r="R13" i="1"/>
  <c r="R28" i="1"/>
  <c r="R25" i="1"/>
  <c r="R17" i="1"/>
  <c r="R18" i="1"/>
  <c r="R56" i="1"/>
  <c r="R55" i="1"/>
  <c r="R31" i="1"/>
  <c r="R20" i="1"/>
  <c r="R26" i="1"/>
  <c r="R45" i="1"/>
  <c r="R38" i="1"/>
  <c r="R37" i="1" l="1"/>
  <c r="C3" i="2" l="1"/>
</calcChain>
</file>

<file path=xl/sharedStrings.xml><?xml version="1.0" encoding="utf-8"?>
<sst xmlns="http://schemas.openxmlformats.org/spreadsheetml/2006/main" count="231" uniqueCount="134">
  <si>
    <t>Ministerio de Educación Superior, Ciencia y Tecnología</t>
  </si>
  <si>
    <t>Instituto Tecnológico de Las Américas</t>
  </si>
  <si>
    <t xml:space="preserve"> 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</si>
  <si>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</si>
  <si>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</si>
  <si>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</si>
  <si>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</si>
  <si>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</si>
  <si>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</si>
  <si>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</si>
  <si>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</si>
  <si>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</si>
  <si>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</si>
  <si>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</si>
  <si>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</si>
  <si>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</si>
  <si>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</si>
  <si>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</si>
  <si>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</si>
  <si>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</si>
  <si>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</si>
  <si>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</si>
  <si>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</si>
  <si>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</si>
  <si>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</si>
  <si>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</si>
  <si>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</si>
  <si>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</si>
  <si>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</si>
  <si>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</si>
  <si>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</si>
  <si>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</si>
  <si>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</si>
  <si>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</si>
  <si>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</si>
  <si>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</si>
  <si>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</si>
  <si>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</si>
  <si>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</si>
  <si>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</si>
  <si>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</si>
  <si>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2.3.3-PAPEL, CARTÓN E IMPRESOS</t>
  </si>
  <si>
    <t>2.3.4-PRODUCTOS FARMACÉUTICOS</t>
  </si>
  <si>
    <t>2.3.5-CUERO, CAUCHO Y PLÁSTICO</t>
  </si>
  <si>
    <t>2.3.6-PRODUCTOS DE MINERALES, METÁLICOS Y NO METÁLICOS</t>
  </si>
  <si>
    <t>2.3.7-  COMBUSTIBLES, LUBRICANTES, PRODUCTOS QUÍMICOS Y CONEXOS</t>
  </si>
  <si>
    <t>2.3.8-GASTOS QUE SE ASIGNARÁN DURANTE EL EJERCICIO (ART. 32 Y 33 LEY 423-06)</t>
  </si>
  <si>
    <t>2.3.9-PRODUCTOS Y ÚTILES VARIOS</t>
  </si>
  <si>
    <t>2.4-TRANSFERENCIAS CORRIENTES</t>
  </si>
  <si>
    <t>2.4.1-TRANSFERENCIAS CORRIENTES AL SECTOR PRIVADO</t>
  </si>
  <si>
    <t>2.4.2-TRANSFERENCIAS CORRIENTES AL  GOBIERNO GENERAL NACIONAL</t>
  </si>
  <si>
    <t>2.4.3-TRANSFERENCIAS CORRIENTES A GOBIERNOS GENERALES LOCALES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</si>
  <si>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</si>
  <si>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</si>
  <si>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</si>
  <si>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</si>
  <si>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>2.4.9-TRANSFERENCIAS CORRIENTES A OTRAS INSTITUCIONES PÚBLICAS</t>
  </si>
  <si>
    <t>2.5-TRANSFERENCIAS DE CAPITAL</t>
  </si>
  <si>
    <t>2.5.1-TRANSFERENCIAS DE CAPITAL AL SECTOR PRIVADO</t>
  </si>
  <si>
    <t>2.5.2-TRANSFERENCIAS DE CAPITAL AL GOBIERNO GENERAL  NACIONAL</t>
  </si>
  <si>
    <t>2.5.3-TRANSFERENCIAS DE CAPITAL A GOBIERNOS GENERALES LOCALES</t>
  </si>
  <si>
    <t>2.5.4-TRANSFERENCIAS DE CAPITAL  A EMPRESAS PÚBLICAS NO FINANCIERAS</t>
  </si>
  <si>
    <t>2.5.6-TRANSFERENCIAS DE CAPITAL AL SECTOR EXTERNO</t>
  </si>
  <si>
    <t>2.5.9-TRANSFERENCIAS DE CAPITAL A OTRAS INSTITUCIONES PÚBLICAS</t>
  </si>
  <si>
    <t>2.6-BIENES MUEBLES, INMUEBLES E INTANGIBLES</t>
  </si>
  <si>
    <t>2.6.1-MOBILIARIO Y EQUIPO</t>
  </si>
  <si>
    <t>2.6.2-MOBILIARIO Y EQUIPO DE AUDIO, AUDIOVISUAL, RECREATIVO Y EDUCACIONAL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</si>
  <si>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</si>
  <si>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</si>
  <si>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</si>
  <si>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</si>
  <si>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BIOLÓGICOS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</si>
  <si>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</si>
  <si>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</si>
  <si>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</si>
  <si>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</si>
  <si>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</si>
  <si>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2.7.3-CONSTRUCCIONES EN BIENES CONCESIONADOS</t>
  </si>
  <si>
    <t>2.7.4-GASTOS QUE SE ASIGNARÁN DURANTE EL EJERCICIO PARA INVERSIÓN (ART. 32 Y 33 LEY 423-06)</t>
  </si>
  <si>
    <t>2.8-ADQUISICION DE ACTIVOS FINANCIEROS CON FINES DE POLÍTICA</t>
  </si>
  <si>
    <t>2.8.1-CONCESIÓN DE PRESTAMOS</t>
  </si>
  <si>
    <t>2.8.2-ADQUISICIÓN DE TÍTULOS VALORES REPRESENTATIVOS DE DEUDA</t>
  </si>
  <si>
    <t>2.9-GASTOS FINANCIEROS</t>
  </si>
  <si>
    <t>2.9.1-INTERESES DE LA DEUDA PÚBLICA INTERNA</t>
  </si>
  <si>
    <t>2.9.2-INTERESES DE LA DEUDA PUBLICA EXTERNA</t>
  </si>
  <si>
    <t>2.9.4-COMISIONES Y OTROS GASTOS BANCARIOS DE LA DEUDA PÚBLICA</t>
  </si>
  <si>
    <t>4-APLICACIONES FINANCIERAS</t>
  </si>
  <si>
    <t>4.1-INCREMENTO DE ACTIVOS FINANCIEROS</t>
  </si>
  <si>
    <t>4.1.1-INCREMENTO DE ACTIVOS FINANCIEROS CORRIENTES</t>
  </si>
  <si>
    <t>4.1.2-INCREMENTO DE ACTIVOS FINANCIEROS NO CORRIENTES</t>
  </si>
  <si>
    <t>4.2-DISMINUCIÓN DE PASIVOS</t>
  </si>
  <si>
    <t>4.2.1-DISMINUCIÓN DE PASIVOS CORRIENTES</t>
  </si>
  <si>
    <t>4.2.2-DISMINUCIÓN DE PASIVOS NO CORRIENTES</t>
  </si>
  <si>
    <t>4.3-DISMINUCIÓN DE FONDOS DE TERCEROS</t>
  </si>
  <si>
    <t>4.3.5-DISMINUCIÓN DEPÓSITOS FONDOS DE TERCEROS</t>
  </si>
  <si>
    <t>Total general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</si>
  <si>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</si>
  <si>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</si>
  <si>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</si>
  <si>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</si>
  <si>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</si>
  <si>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</si>
  <si>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 Fuente SIGEF</t>
  </si>
  <si>
    <t>Elaborado por:  Minerba Iliana Martínez G.</t>
  </si>
  <si>
    <t>Encargada de Planificación y Desarrollo</t>
  </si>
  <si>
    <t>Departamento de Formulación, Monitoreo y Evaluación de PPP</t>
  </si>
  <si>
    <t>2025/01-Enero</t>
  </si>
  <si>
    <t>2025/02-Febrero</t>
  </si>
  <si>
    <t>2025/03-Marzo</t>
  </si>
  <si>
    <t>2025/04-Abril</t>
  </si>
  <si>
    <t>2025/05-Mayo</t>
  </si>
  <si>
    <t>2025/06-Junio</t>
  </si>
  <si>
    <t>2025/07-Julio</t>
  </si>
  <si>
    <t>2025/08-Agosto</t>
  </si>
  <si>
    <t>2025/09-Septiembre</t>
  </si>
  <si>
    <t>2025/10-Octubre</t>
  </si>
  <si>
    <t>2025/11-Noviembre</t>
  </si>
  <si>
    <t>2025/12-Diciembre</t>
  </si>
  <si>
    <t>Tipo11</t>
  </si>
  <si>
    <t>Agrupaciones</t>
  </si>
  <si>
    <t>Devengado Aprobado</t>
  </si>
  <si>
    <t/>
  </si>
  <si>
    <t>Total General</t>
  </si>
  <si>
    <t>Capí­tulo</t>
  </si>
  <si>
    <t>0219-MINISTERIO DE EDUCACIÓN SUPERIOR CIENCIA Y TECNOLOGÍA</t>
  </si>
  <si>
    <t>SubCapitulo</t>
  </si>
  <si>
    <t>01-MINISTERIO DE EDUCACION SUPERIOR CIENCIA Y TECNOLOGIA</t>
  </si>
  <si>
    <t>Unidad Ejecutora</t>
  </si>
  <si>
    <t>0002-INSTITUTO TECNOLÓGICO DE LAS AMÉRICAS</t>
  </si>
  <si>
    <t>Ref CCP Tipo</t>
  </si>
  <si>
    <t>Ref CCP Concepto</t>
  </si>
  <si>
    <t>Ref CCP Cuenta</t>
  </si>
  <si>
    <t xml:space="preserve">                                                                -  </t>
  </si>
  <si>
    <t>Monto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</si>
</sst>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.0_);_(* \(#,##0.0\);_(* &quot;-&quot;??_);_(@_)"/>
  </numFmts>
  <fonts count="2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0"/>
      <name val="Calibri"/>
      <family val="2"/>
    </font>
    <font>
      <b/>
      <sz val="12"/>
      <color indexed="8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"/>
      <name val="Arial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Calibri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249977111117893"/>
        <bgColor theme="4" tint="0.79995117038483843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4506668294322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4" tint="0.39994506668294322"/>
      </top>
      <bottom/>
      <diagonal/>
    </border>
    <border>
      <left/>
      <right/>
      <top/>
      <bottom style="thin">
        <color theme="4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ont="0" applyFill="0" applyBorder="0" applyProtection="0">
      <alignment wrapText="1"/>
    </xf>
    <xf numFmtId="0" fontId="16" fillId="0" borderId="0"/>
  </cellStyleXfs>
  <cellXfs count="85">
    <xf numFmtId="0" fontId="0" fillId="0" borderId="0" xfId="0"/>
    <xf numFmtId="0" fontId="2" fillId="0" borderId="0" xfId="0" applyFont="1"/>
    <xf numFmtId="49" fontId="3" fillId="2" borderId="1" xfId="0" applyNumberFormat="1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3" fontId="0" fillId="0" borderId="0" xfId="1" applyFont="1" applyAlignment="1">
      <alignment vertical="center" wrapText="1"/>
    </xf>
    <xf numFmtId="43" fontId="4" fillId="3" borderId="1" xfId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left" vertical="center"/>
    </xf>
    <xf numFmtId="43" fontId="5" fillId="0" borderId="1" xfId="1" applyFont="1" applyBorder="1" applyAlignment="1">
      <alignment horizontal="right" vertical="center" wrapText="1"/>
    </xf>
    <xf numFmtId="43" fontId="5" fillId="0" borderId="1" xfId="1" applyFont="1" applyFill="1" applyBorder="1" applyAlignment="1">
      <alignment horizontal="right" vertical="center"/>
    </xf>
    <xf numFmtId="0" fontId="0" fillId="0" borderId="0" xfId="0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43" fontId="0" fillId="0" borderId="0" xfId="1" applyFont="1"/>
    <xf numFmtId="164" fontId="0" fillId="0" borderId="0" xfId="0" applyNumberFormat="1"/>
    <xf numFmtId="0" fontId="8" fillId="4" borderId="3" xfId="0" applyFont="1" applyFill="1" applyBorder="1" applyAlignment="1">
      <alignment horizontal="center" vertical="center" wrapText="1"/>
    </xf>
    <xf numFmtId="43" fontId="8" fillId="4" borderId="3" xfId="1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 applyProtection="1">
      <alignment horizontal="left" vertical="center"/>
      <protection hidden="1"/>
    </xf>
    <xf numFmtId="43" fontId="2" fillId="0" borderId="4" xfId="1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43" fontId="2" fillId="0" borderId="0" xfId="1" applyFont="1" applyAlignment="1" applyProtection="1">
      <alignment vertical="center"/>
      <protection hidden="1"/>
    </xf>
    <xf numFmtId="0" fontId="0" fillId="0" borderId="0" xfId="0" applyAlignment="1">
      <alignment horizontal="left" vertical="center"/>
    </xf>
    <xf numFmtId="43" fontId="0" fillId="0" borderId="0" xfId="1" applyFont="1" applyAlignment="1">
      <alignment horizontal="left" vertical="center"/>
    </xf>
    <xf numFmtId="43" fontId="0" fillId="0" borderId="0" xfId="1" applyFont="1" applyAlignment="1">
      <alignment vertical="center"/>
    </xf>
    <xf numFmtId="4" fontId="0" fillId="0" borderId="0" xfId="0" applyNumberFormat="1" applyAlignment="1">
      <alignment vertical="center"/>
    </xf>
    <xf numFmtId="0" fontId="2" fillId="0" borderId="0" xfId="0" applyFont="1" applyAlignment="1">
      <alignment horizontal="left" vertical="center"/>
    </xf>
    <xf numFmtId="43" fontId="2" fillId="0" borderId="0" xfId="1" applyFont="1" applyAlignment="1">
      <alignment vertical="center"/>
    </xf>
    <xf numFmtId="43" fontId="0" fillId="0" borderId="0" xfId="0" applyNumberFormat="1"/>
    <xf numFmtId="0" fontId="8" fillId="5" borderId="5" xfId="0" applyFont="1" applyFill="1" applyBorder="1" applyAlignment="1">
      <alignment horizontal="center" vertical="center" wrapText="1"/>
    </xf>
    <xf numFmtId="43" fontId="2" fillId="0" borderId="4" xfId="0" applyNumberFormat="1" applyFont="1" applyBorder="1" applyAlignment="1" applyProtection="1">
      <alignment vertical="center"/>
      <protection hidden="1"/>
    </xf>
    <xf numFmtId="43" fontId="2" fillId="0" borderId="0" xfId="0" applyNumberFormat="1" applyFont="1" applyAlignment="1" applyProtection="1">
      <alignment vertical="center"/>
      <protection hidden="1"/>
    </xf>
    <xf numFmtId="43" fontId="0" fillId="0" borderId="0" xfId="0" applyNumberFormat="1" applyAlignment="1">
      <alignment vertical="center"/>
    </xf>
    <xf numFmtId="0" fontId="0" fillId="0" borderId="0" xfId="0" applyAlignment="1">
      <alignment horizontal="left" vertical="center" wrapText="1"/>
    </xf>
    <xf numFmtId="43" fontId="0" fillId="0" borderId="0" xfId="1" applyFont="1" applyFill="1" applyAlignment="1">
      <alignment horizontal="left" vertical="center"/>
    </xf>
    <xf numFmtId="43" fontId="0" fillId="0" borderId="0" xfId="1" applyFont="1" applyFill="1" applyAlignment="1">
      <alignment vertical="center"/>
    </xf>
    <xf numFmtId="0" fontId="8" fillId="4" borderId="6" xfId="0" applyFont="1" applyFill="1" applyBorder="1" applyAlignment="1">
      <alignment vertical="center"/>
    </xf>
    <xf numFmtId="43" fontId="8" fillId="4" borderId="6" xfId="1" applyFont="1" applyFill="1" applyBorder="1" applyAlignment="1">
      <alignment vertical="center"/>
    </xf>
    <xf numFmtId="0" fontId="9" fillId="6" borderId="0" xfId="0" applyFont="1" applyFill="1" applyAlignment="1">
      <alignment vertical="center"/>
    </xf>
    <xf numFmtId="43" fontId="9" fillId="6" borderId="0" xfId="1" applyFont="1" applyFill="1" applyAlignment="1">
      <alignment vertical="center"/>
    </xf>
    <xf numFmtId="4" fontId="0" fillId="0" borderId="0" xfId="0" applyNumberFormat="1"/>
    <xf numFmtId="43" fontId="10" fillId="6" borderId="0" xfId="0" applyNumberFormat="1" applyFont="1" applyFill="1" applyAlignment="1">
      <alignment horizontal="right" vertical="center"/>
    </xf>
    <xf numFmtId="0" fontId="11" fillId="6" borderId="0" xfId="0" applyFont="1" applyFill="1" applyAlignment="1">
      <alignment horizontal="left" vertical="center"/>
    </xf>
    <xf numFmtId="43" fontId="11" fillId="6" borderId="0" xfId="1" applyFont="1" applyFill="1" applyAlignment="1">
      <alignment horizontal="left" vertical="center"/>
    </xf>
    <xf numFmtId="43" fontId="0" fillId="6" borderId="0" xfId="1" applyFont="1" applyFill="1" applyAlignment="1">
      <alignment horizontal="center" vertical="center"/>
    </xf>
    <xf numFmtId="0" fontId="11" fillId="0" borderId="0" xfId="0" applyFont="1" applyAlignment="1">
      <alignment horizontal="left" vertical="center"/>
    </xf>
    <xf numFmtId="43" fontId="11" fillId="0" borderId="0" xfId="1" applyFont="1" applyFill="1" applyAlignment="1">
      <alignment horizontal="left" vertical="center"/>
    </xf>
    <xf numFmtId="43" fontId="0" fillId="0" borderId="0" xfId="1" applyFont="1" applyFill="1" applyAlignment="1">
      <alignment horizontal="center" vertical="center"/>
    </xf>
    <xf numFmtId="43" fontId="8" fillId="4" borderId="6" xfId="0" applyNumberFormat="1" applyFont="1" applyFill="1" applyBorder="1" applyAlignment="1">
      <alignment vertical="center"/>
    </xf>
    <xf numFmtId="0" fontId="15" fillId="0" borderId="0" xfId="0" applyFont="1" applyAlignment="1">
      <alignment vertical="center"/>
    </xf>
    <xf numFmtId="43" fontId="2" fillId="0" borderId="7" xfId="1" applyFont="1" applyFill="1" applyBorder="1" applyAlignment="1">
      <alignment horizontal="left" vertical="center"/>
    </xf>
    <xf numFmtId="43" fontId="0" fillId="0" borderId="7" xfId="1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165" fontId="2" fillId="0" borderId="7" xfId="0" applyNumberFormat="1" applyFont="1" applyBorder="1" applyAlignment="1">
      <alignment vertical="center"/>
    </xf>
    <xf numFmtId="43" fontId="6" fillId="0" borderId="0" xfId="1" applyFont="1" applyAlignment="1">
      <alignment horizontal="right"/>
    </xf>
    <xf numFmtId="49" fontId="6" fillId="0" borderId="0" xfId="0" applyNumberFormat="1" applyFont="1" applyAlignment="1">
      <alignment horizontal="left" indent="4"/>
    </xf>
    <xf numFmtId="49" fontId="6" fillId="0" borderId="0" xfId="0" applyNumberFormat="1" applyFont="1" applyAlignment="1">
      <alignment horizontal="left" indent="5"/>
    </xf>
    <xf numFmtId="0" fontId="1" fillId="0" borderId="0" xfId="0" applyFont="1"/>
    <xf numFmtId="49" fontId="20" fillId="0" borderId="1" xfId="0" applyNumberFormat="1" applyFont="1" applyBorder="1" applyAlignment="1">
      <alignment horizontal="left" vertical="center" wrapText="1"/>
    </xf>
    <xf numFmtId="49" fontId="21" fillId="0" borderId="1" xfId="0" applyNumberFormat="1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/>
    </xf>
    <xf numFmtId="49" fontId="23" fillId="0" borderId="0" xfId="0" applyNumberFormat="1" applyFont="1" applyAlignment="1">
      <alignment horizontal="left" indent="5"/>
    </xf>
    <xf numFmtId="43" fontId="23" fillId="0" borderId="0" xfId="1" applyFont="1" applyAlignment="1">
      <alignment horizontal="right"/>
    </xf>
    <xf numFmtId="43" fontId="2" fillId="0" borderId="0" xfId="1" applyFont="1" applyAlignment="1">
      <alignment horizontal="left" vertical="center"/>
    </xf>
    <xf numFmtId="43" fontId="2" fillId="0" borderId="0" xfId="0" applyNumberFormat="1" applyFont="1" applyAlignment="1">
      <alignment vertical="center"/>
    </xf>
    <xf numFmtId="43" fontId="24" fillId="0" borderId="0" xfId="1" applyFont="1" applyAlignment="1">
      <alignment horizontal="right"/>
    </xf>
    <xf numFmtId="49" fontId="24" fillId="0" borderId="0" xfId="3" applyNumberFormat="1" applyFont="1" applyAlignment="1">
      <alignment horizontal="left"/>
    </xf>
    <xf numFmtId="49" fontId="24" fillId="0" borderId="0" xfId="3" applyNumberFormat="1" applyFont="1" applyAlignment="1">
      <alignment horizontal="left" indent="1"/>
    </xf>
    <xf numFmtId="49" fontId="24" fillId="0" borderId="0" xfId="3" applyNumberFormat="1" applyFont="1" applyAlignment="1">
      <alignment horizontal="left" indent="2"/>
    </xf>
    <xf numFmtId="49" fontId="24" fillId="0" borderId="0" xfId="3" applyNumberFormat="1" applyFont="1" applyAlignment="1">
      <alignment horizontal="left" indent="3"/>
    </xf>
    <xf numFmtId="49" fontId="24" fillId="0" borderId="0" xfId="3" applyNumberFormat="1" applyFont="1" applyAlignment="1">
      <alignment horizontal="left" indent="4"/>
    </xf>
    <xf numFmtId="49" fontId="24" fillId="0" borderId="0" xfId="3" applyNumberFormat="1" applyFont="1" applyAlignment="1">
      <alignment horizontal="left" indent="5"/>
    </xf>
    <xf numFmtId="0" fontId="12" fillId="0" borderId="0" xfId="2" applyFont="1" applyFill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 wrapText="1" readingOrder="1"/>
    </xf>
    <xf numFmtId="0" fontId="19" fillId="0" borderId="0" xfId="0" applyFont="1" applyAlignment="1">
      <alignment horizontal="center" vertical="center" wrapText="1" readingOrder="1"/>
    </xf>
    <xf numFmtId="0" fontId="18" fillId="0" borderId="2" xfId="0" applyFont="1" applyBorder="1" applyAlignment="1">
      <alignment horizontal="center" vertical="top" wrapText="1" readingOrder="1"/>
    </xf>
    <xf numFmtId="0" fontId="18" fillId="0" borderId="0" xfId="0" applyFont="1" applyAlignment="1">
      <alignment horizontal="center" vertical="top" wrapText="1" readingOrder="1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top" wrapText="1" readingOrder="1"/>
    </xf>
    <xf numFmtId="0" fontId="17" fillId="0" borderId="0" xfId="0" applyFont="1" applyAlignment="1">
      <alignment horizontal="center" vertical="top" wrapText="1" readingOrder="1"/>
    </xf>
  </cellXfs>
  <cellStyles count="4">
    <cellStyle name="Millares" xfId="1" builtinId="3"/>
    <cellStyle name="Normal" xfId="0" builtinId="0"/>
    <cellStyle name="Normal 2" xfId="3" xr:uid="{70961B08-B6F5-4805-A592-DFAA847BE835}"/>
    <cellStyle name="Normal_D2006 2" xfId="2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647701</xdr:colOff>
      <xdr:row>2</xdr:row>
      <xdr:rowOff>171450</xdr:rowOff>
    </xdr:from>
    <xdr:to>
      <xdr:col>17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849975" y="552450"/>
          <a:ext cx="1943100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349703</xdr:colOff>
      <xdr:row>2</xdr:row>
      <xdr:rowOff>152400</xdr:rowOff>
    </xdr:from>
    <xdr:to>
      <xdr:col>2</xdr:col>
      <xdr:colOff>1988002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44550" y="533400"/>
          <a:ext cx="1638300" cy="895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340178</xdr:colOff>
      <xdr:row>2</xdr:row>
      <xdr:rowOff>171450</xdr:rowOff>
    </xdr:from>
    <xdr:to>
      <xdr:col>2</xdr:col>
      <xdr:colOff>1963518</xdr:colOff>
      <xdr:row>5</xdr:row>
      <xdr:rowOff>174356</xdr:rowOff>
    </xdr:to>
    <xdr:pic>
      <xdr:nvPicPr>
        <xdr:cNvPr id="4" name="Imagen 3" descr="MESCYT Logo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42" t="11650" r="14867" b="13592"/>
        <a:stretch>
          <a:fillRect/>
        </a:stretch>
      </xdr:blipFill>
      <xdr:spPr>
        <a:xfrm>
          <a:off x="835025" y="552450"/>
          <a:ext cx="1623695" cy="831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677636</xdr:colOff>
      <xdr:row>2</xdr:row>
      <xdr:rowOff>156482</xdr:rowOff>
    </xdr:from>
    <xdr:to>
      <xdr:col>17</xdr:col>
      <xdr:colOff>492578</xdr:colOff>
      <xdr:row>4</xdr:row>
      <xdr:rowOff>167602</xdr:rowOff>
    </xdr:to>
    <xdr:pic>
      <xdr:nvPicPr>
        <xdr:cNvPr id="5" name="Imagen 4" descr="C:\Users\Minerba\Downloads\Logo (1)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879820" y="537210"/>
          <a:ext cx="1781175" cy="6394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R106"/>
  <sheetViews>
    <sheetView showGridLines="0" tabSelected="1" topLeftCell="A2" zoomScaleNormal="100" zoomScaleSheetLayoutView="70" workbookViewId="0">
      <selection activeCell="C104" sqref="C104:G104"/>
    </sheetView>
  </sheetViews>
  <sheetFormatPr baseColWidth="10" defaultColWidth="11.28515625" defaultRowHeight="15"/>
  <cols>
    <col min="1" max="1" width="1.7109375" customWidth="1"/>
    <col min="2" max="2" width="3.7109375" customWidth="1"/>
    <col min="3" max="3" width="87.28515625" customWidth="1"/>
    <col min="4" max="4" width="19.7109375" style="17" customWidth="1"/>
    <col min="5" max="5" width="16.85546875" style="17" bestFit="1" customWidth="1"/>
    <col min="6" max="6" width="14.140625" bestFit="1" customWidth="1"/>
    <col min="7" max="7" width="15.140625" bestFit="1" customWidth="1"/>
    <col min="8" max="8" width="14.140625" bestFit="1" customWidth="1"/>
    <col min="9" max="9" width="15.140625" bestFit="1" customWidth="1"/>
    <col min="10" max="12" width="14.140625" bestFit="1" customWidth="1"/>
    <col min="13" max="13" width="15.140625" bestFit="1" customWidth="1"/>
    <col min="14" max="15" width="14.140625" bestFit="1" customWidth="1"/>
    <col min="16" max="16" width="15.140625" bestFit="1" customWidth="1"/>
    <col min="17" max="17" width="14.140625" bestFit="1" customWidth="1"/>
    <col min="18" max="18" width="21" bestFit="1" customWidth="1"/>
  </cols>
  <sheetData>
    <row r="3" spans="3:18" ht="28.5" customHeight="1">
      <c r="C3" s="77" t="s">
        <v>0</v>
      </c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</row>
    <row r="4" spans="3:18" ht="21" customHeight="1">
      <c r="C4" s="79" t="s">
        <v>1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</row>
    <row r="5" spans="3:18" ht="15.75">
      <c r="C5" s="81" t="s">
        <v>2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</row>
    <row r="6" spans="3:18" ht="15.75" customHeight="1">
      <c r="C6" s="83" t="s">
        <v>3</v>
      </c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</row>
    <row r="7" spans="3:18" ht="18" customHeight="1">
      <c r="C7" s="84" t="s">
        <v>4</v>
      </c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</row>
    <row r="8" spans="3:18">
      <c r="H8" s="18"/>
      <c r="K8" s="32"/>
    </row>
    <row r="9" spans="3:18" s="4" customFormat="1" ht="42" customHeight="1">
      <c r="C9" s="19" t="s">
        <v>5</v>
      </c>
      <c r="D9" s="20" t="s">
        <v>6</v>
      </c>
      <c r="E9" s="20" t="s">
        <v>7</v>
      </c>
      <c r="F9" s="21" t="s">
        <v>8</v>
      </c>
      <c r="G9" s="21" t="s">
        <v>9</v>
      </c>
      <c r="H9" s="21" t="s">
        <v>10</v>
      </c>
      <c r="I9" s="21" t="s">
        <v>11</v>
      </c>
      <c r="J9" s="33" t="s">
        <v>12</v>
      </c>
      <c r="K9" s="21" t="s">
        <v>13</v>
      </c>
      <c r="L9" s="33" t="s">
        <v>14</v>
      </c>
      <c r="M9" s="21" t="s">
        <v>15</v>
      </c>
      <c r="N9" s="21" t="s">
        <v>16</v>
      </c>
      <c r="O9" s="21" t="s">
        <v>17</v>
      </c>
      <c r="P9" s="21" t="s">
        <v>18</v>
      </c>
      <c r="Q9" s="33" t="s">
        <v>19</v>
      </c>
      <c r="R9" s="21" t="s">
        <v>20</v>
      </c>
    </row>
    <row r="10" spans="3:18" s="13" customFormat="1" ht="17.25" customHeight="1">
      <c r="C10" s="22" t="s">
        <v>21</v>
      </c>
      <c r="D10" s="23">
        <f t="shared" ref="D10" si="0">+D11+D17+D27+D37+D46+D53+D63+D75+D67+D71</f>
        <v>1141600000</v>
      </c>
      <c r="E10" s="23">
        <f>+E11+E17+E27+E37+E46+E53+E63+E75+E68+E71</f>
        <v>1141599999</v>
      </c>
      <c r="F10" s="23">
        <f>IFERROR(VLOOKUP(C10,'Datos Abierto'!$B$3:$O$46,3,FALSE),0)</f>
        <v>49937961.600000001</v>
      </c>
      <c r="G10" s="23">
        <f>IFERROR(VLOOKUP(C10,'Datos Abierto'!$B$3:$O$46,4,FALSE),0)</f>
        <v>103846829.84</v>
      </c>
      <c r="H10" s="23">
        <f>IFERROR(VLOOKUP(C10,'Datos Abierto'!$B$3:$O$46,5,FALSE),0)</f>
        <v>85346819.530000001</v>
      </c>
      <c r="I10" s="23">
        <f>IFERROR(VLOOKUP(C10,'Datos Abierto'!$B$3:$O$46,6,FALSE),0)</f>
        <v>118640362.45</v>
      </c>
      <c r="J10" s="23">
        <f>IFERROR(VLOOKUP(C10,'Datos Abierto'!$B$3:$O$46,7,FALSE),0)</f>
        <v>76561791.829999998</v>
      </c>
      <c r="K10" s="23">
        <f>IFERROR(VLOOKUP(C10,'Datos Abierto'!$B$3:$O$46,8,FALSE),0)</f>
        <v>84808303.129999995</v>
      </c>
      <c r="L10" s="23">
        <f>IFERROR(VLOOKUP(C10,'Datos Abierto'!$B$3:$O$46,9,FALSE),0)</f>
        <v>83842038.450000003</v>
      </c>
      <c r="M10" s="23">
        <f>IFERROR(VLOOKUP(C10,'Datos Abierto'!$B$3:$O$46,10,FALSE),0)</f>
        <v>105867993.83</v>
      </c>
      <c r="N10" s="23">
        <f>IFERROR(VLOOKUP(C10,'Datos Abierto'!$B$3:$O$46,11,FALSE),0)</f>
        <v>65388502.479999997</v>
      </c>
      <c r="O10" s="23">
        <f>IFERROR(VLOOKUP(C10,'Datos Abierto'!$B$3:$O$46,12,FALSE),0)</f>
        <v>0</v>
      </c>
      <c r="P10" s="23">
        <f>IFERROR(VLOOKUP(C10,'Datos Abierto'!$B$3:$O$46,13,FALSE),0)</f>
        <v>0</v>
      </c>
      <c r="Q10" s="23">
        <f>IFERROR(VLOOKUP(C10,'Datos Abierto'!$B$3:$O$46,14,FALSE),0)</f>
        <v>0</v>
      </c>
      <c r="R10" s="34">
        <f>SUM(F10:Q10)</f>
        <v>774240603.1400001</v>
      </c>
    </row>
    <row r="11" spans="3:18" s="14" customFormat="1" ht="17.25" customHeight="1">
      <c r="C11" s="24" t="s">
        <v>22</v>
      </c>
      <c r="D11" s="25">
        <f t="shared" ref="D11:E11" si="1">SUM(D12:D16)</f>
        <v>789178960</v>
      </c>
      <c r="E11" s="25">
        <f t="shared" si="1"/>
        <v>789178959</v>
      </c>
      <c r="F11" s="25">
        <f>IFERROR(VLOOKUP(C11,'Datos Abierto'!$B$3:$O$46,3,FALSE),0)</f>
        <v>38707508.630000003</v>
      </c>
      <c r="G11" s="25">
        <f>IFERROR(VLOOKUP(C11,'Datos Abierto'!$B$3:$O$46,4,FALSE),0)</f>
        <v>78512841.790000007</v>
      </c>
      <c r="H11" s="25">
        <f>IFERROR(VLOOKUP(C11,'Datos Abierto'!$B$3:$O$46,5,FALSE),0)</f>
        <v>55486863.560000002</v>
      </c>
      <c r="I11" s="25">
        <f>IFERROR(VLOOKUP(C11,'Datos Abierto'!$B$3:$O$46,6,FALSE),0)</f>
        <v>80814355.010000005</v>
      </c>
      <c r="J11" s="25">
        <f>IFERROR(VLOOKUP(C11,'Datos Abierto'!$B$3:$O$46,7,FALSE),0)</f>
        <v>56680835.630000003</v>
      </c>
      <c r="K11" s="25">
        <f>IFERROR(VLOOKUP(C11,'Datos Abierto'!$B$3:$O$46,8,FALSE),0)</f>
        <v>62535648.82</v>
      </c>
      <c r="L11" s="25">
        <f>IFERROR(VLOOKUP(C11,'Datos Abierto'!$B$3:$O$46,9,FALSE),0)</f>
        <v>62221096.920000002</v>
      </c>
      <c r="M11" s="25">
        <f>IFERROR(VLOOKUP(C11,'Datos Abierto'!$B$3:$O$46,10,FALSE),0)</f>
        <v>59370305.329999998</v>
      </c>
      <c r="N11" s="25">
        <f>IFERROR(VLOOKUP(C11,'Datos Abierto'!$B$3:$O$46,11,FALSE),0)</f>
        <v>43218676.18</v>
      </c>
      <c r="O11" s="25">
        <f>IFERROR(VLOOKUP(C11,'Datos Abierto'!$B$3:$O$46,12,FALSE),0)</f>
        <v>0</v>
      </c>
      <c r="P11" s="25">
        <f>IFERROR(VLOOKUP(C11,'Datos Abierto'!$B$3:$O$46,13,FALSE),0)</f>
        <v>0</v>
      </c>
      <c r="Q11" s="25">
        <f>IFERROR(VLOOKUP(C11,'Datos Abierto'!$B$3:$O$46,14,FALSE),0)</f>
        <v>0</v>
      </c>
      <c r="R11" s="35">
        <f t="shared" ref="R11:R41" si="2">SUM(F11:Q11)</f>
        <v>537548131.87</v>
      </c>
    </row>
    <row r="12" spans="3:18" s="15" customFormat="1" ht="17.25" customHeight="1">
      <c r="C12" s="26" t="s">
        <v>23</v>
      </c>
      <c r="D12" s="27">
        <v>613501180</v>
      </c>
      <c r="E12" s="27">
        <v>618933055</v>
      </c>
      <c r="F12" s="28">
        <f>IFERROR(VLOOKUP(C12,'Datos Abierto'!$B$3:$O$46,3,FALSE),0)</f>
        <v>32300031.300000001</v>
      </c>
      <c r="G12" s="28">
        <f>IFERROR(VLOOKUP(C12,'Datos Abierto'!$B$3:$O$46,4,FALSE),0)</f>
        <v>67722501.489999995</v>
      </c>
      <c r="H12" s="28">
        <f>IFERROR(VLOOKUP(C12,'Datos Abierto'!$B$3:$O$46,5,FALSE),0)</f>
        <v>46899957.630000003</v>
      </c>
      <c r="I12" s="28">
        <f>IFERROR(VLOOKUP(C12,'Datos Abierto'!$B$3:$O$46,6,FALSE),0)</f>
        <v>49994151.159999996</v>
      </c>
      <c r="J12" s="28">
        <f>IFERROR(VLOOKUP(C12,'Datos Abierto'!$B$3:$O$46,7,FALSE),0)</f>
        <v>47147229.810000002</v>
      </c>
      <c r="K12" s="28">
        <f>IFERROR(VLOOKUP(C12,'Datos Abierto'!$B$3:$O$46,8,FALSE),0)</f>
        <v>48153471.640000001</v>
      </c>
      <c r="L12" s="28">
        <f>IFERROR(VLOOKUP(C12,'Datos Abierto'!$B$3:$O$46,9,FALSE),0)</f>
        <v>53428492.130000003</v>
      </c>
      <c r="M12" s="28">
        <f>IFERROR(VLOOKUP(C12,'Datos Abierto'!$B$3:$O$46,10,FALSE),0)</f>
        <v>50577420.689999998</v>
      </c>
      <c r="N12" s="28">
        <f>IFERROR(VLOOKUP(C12,'Datos Abierto'!$B$3:$O$46,11,FALSE),0)</f>
        <v>36290987.880000003</v>
      </c>
      <c r="O12" s="28">
        <f>IFERROR(VLOOKUP(C12,'Datos Abierto'!$B$3:$O$46,12,FALSE),0)</f>
        <v>0</v>
      </c>
      <c r="P12" s="28">
        <f>IFERROR(VLOOKUP(C12,'Datos Abierto'!$B$3:$O$46,13,FALSE),0)</f>
        <v>0</v>
      </c>
      <c r="Q12" s="28">
        <f>IFERROR(VLOOKUP(C12,'Datos Abierto'!$B$3:$O$46,14,FALSE),0)</f>
        <v>0</v>
      </c>
      <c r="R12" s="36">
        <f>SUM(F12:Q12)</f>
        <v>432514243.72999996</v>
      </c>
    </row>
    <row r="13" spans="3:18" s="15" customFormat="1" ht="17.25" customHeight="1">
      <c r="C13" s="26" t="s">
        <v>24</v>
      </c>
      <c r="D13" s="28">
        <v>72880000</v>
      </c>
      <c r="E13" s="28">
        <v>76360000</v>
      </c>
      <c r="F13" s="28">
        <f>IFERROR(VLOOKUP(C13,'Datos Abierto'!$B$3:$O$46,3,FALSE),0)</f>
        <v>1488975.43</v>
      </c>
      <c r="G13" s="28">
        <f>IFERROR(VLOOKUP(C13,'Datos Abierto'!$B$3:$O$46,4,FALSE),0)</f>
        <v>1187901.8500000001</v>
      </c>
      <c r="H13" s="28">
        <f>IFERROR(VLOOKUP(C13,'Datos Abierto'!$B$3:$O$46,5,FALSE),0)</f>
        <v>1413796.47</v>
      </c>
      <c r="I13" s="28">
        <f>IFERROR(VLOOKUP(C13,'Datos Abierto'!$B$3:$O$46,6,FALSE),0)</f>
        <v>23540074.940000001</v>
      </c>
      <c r="J13" s="28">
        <f>IFERROR(VLOOKUP(C13,'Datos Abierto'!$B$3:$O$46,7,FALSE),0)</f>
        <v>2357585.98</v>
      </c>
      <c r="K13" s="28">
        <f>IFERROR(VLOOKUP(C13,'Datos Abierto'!$B$3:$O$46,8,FALSE),0)</f>
        <v>7052467.9100000001</v>
      </c>
      <c r="L13" s="28">
        <f>IFERROR(VLOOKUP(C13,'Datos Abierto'!$B$3:$O$46,9,FALSE),0)</f>
        <v>1451845.66</v>
      </c>
      <c r="M13" s="28">
        <f>IFERROR(VLOOKUP(C13,'Datos Abierto'!$B$3:$O$46,10,FALSE),0)</f>
        <v>1415481.03</v>
      </c>
      <c r="N13" s="28">
        <f>IFERROR(VLOOKUP(C13,'Datos Abierto'!$B$3:$O$46,11,FALSE),0)</f>
        <v>1286612.76</v>
      </c>
      <c r="O13" s="28">
        <f>IFERROR(VLOOKUP(C13,'Datos Abierto'!$B$3:$O$46,12,FALSE),0)</f>
        <v>0</v>
      </c>
      <c r="P13" s="28">
        <f>IFERROR(VLOOKUP(C13,'Datos Abierto'!$B$3:$O$46,13,FALSE),0)</f>
        <v>0</v>
      </c>
      <c r="Q13" s="28">
        <f>IFERROR(VLOOKUP(C13,'Datos Abierto'!$B$3:$O$46,14,FALSE),0)</f>
        <v>0</v>
      </c>
      <c r="R13" s="36">
        <f t="shared" si="2"/>
        <v>41194742.029999994</v>
      </c>
    </row>
    <row r="14" spans="3:18" s="15" customFormat="1" ht="17.25" customHeight="1">
      <c r="C14" s="26" t="s">
        <v>25</v>
      </c>
      <c r="D14" s="27">
        <v>1200000</v>
      </c>
      <c r="E14" s="27">
        <v>1200000</v>
      </c>
      <c r="F14" s="28">
        <f>IFERROR(VLOOKUP(C14,'Datos Abierto'!$B$3:$O$46,3,FALSE),0)</f>
        <v>0</v>
      </c>
      <c r="G14" s="28">
        <f>IFERROR(VLOOKUP(C14,'Datos Abierto'!$B$3:$O$46,4,FALSE),0)</f>
        <v>0</v>
      </c>
      <c r="H14" s="28">
        <f>IFERROR(VLOOKUP(C14,'Datos Abierto'!$B$3:$O$46,5,FALSE),0)</f>
        <v>33300.21</v>
      </c>
      <c r="I14" s="28">
        <f>IFERROR(VLOOKUP(C14,'Datos Abierto'!$B$3:$O$46,6,FALSE),0)</f>
        <v>0</v>
      </c>
      <c r="J14" s="28" t="str">
        <f>IFERROR(VLOOKUP(C14,'Datos Abierto'!$B$3:$O$46,7,FALSE),0)</f>
        <v xml:space="preserve">                                                                -  </v>
      </c>
      <c r="K14" s="28">
        <f>IFERROR(VLOOKUP(C14,'Datos Abierto'!$B$3:$O$46,8,FALSE),0)</f>
        <v>0</v>
      </c>
      <c r="L14" s="28">
        <f>IFERROR(VLOOKUP(C14,'Datos Abierto'!$B$3:$O$46,9,FALSE),0)</f>
        <v>0</v>
      </c>
      <c r="M14" s="28">
        <f>IFERROR(VLOOKUP(C14,'Datos Abierto'!$B$3:$O$46,10,FALSE),0)</f>
        <v>32723.200000000001</v>
      </c>
      <c r="N14" s="28">
        <f>IFERROR(VLOOKUP(C14,'Datos Abierto'!$B$3:$O$46,11,FALSE),0)</f>
        <v>0</v>
      </c>
      <c r="O14" s="28">
        <f>IFERROR(VLOOKUP(C14,'Datos Abierto'!$B$3:$O$46,12,FALSE),0)</f>
        <v>0</v>
      </c>
      <c r="P14" s="28">
        <f>IFERROR(VLOOKUP(C14,'Datos Abierto'!$B$3:$O$46,13,FALSE),0)</f>
        <v>0</v>
      </c>
      <c r="Q14" s="28">
        <f>IFERROR(VLOOKUP(C14,'Datos Abierto'!$B$3:$O$46,14,FALSE),0)</f>
        <v>0</v>
      </c>
      <c r="R14" s="36">
        <f t="shared" si="2"/>
        <v>66023.41</v>
      </c>
    </row>
    <row r="15" spans="3:18" s="15" customFormat="1" ht="17.25" customHeight="1">
      <c r="C15" s="26" t="s">
        <v>26</v>
      </c>
      <c r="D15" s="27">
        <v>11300000</v>
      </c>
      <c r="E15" s="27">
        <v>4800000</v>
      </c>
      <c r="F15" s="28">
        <f>IFERROR(VLOOKUP(C15,'Datos Abierto'!$B$3:$O$46,3,FALSE),0)</f>
        <v>0</v>
      </c>
      <c r="G15" s="28">
        <f>IFERROR(VLOOKUP(C15,'Datos Abierto'!$B$3:$O$46,4,FALSE),0)</f>
        <v>0</v>
      </c>
      <c r="H15" s="28">
        <f>IFERROR(VLOOKUP(C15,'Datos Abierto'!$B$3:$O$46,5,FALSE),0)</f>
        <v>0</v>
      </c>
      <c r="I15" s="28">
        <f>IFERROR(VLOOKUP(C15,'Datos Abierto'!$B$3:$O$46,6,FALSE),0)</f>
        <v>0</v>
      </c>
      <c r="J15" s="28">
        <f>IFERROR(VLOOKUP(C15,'Datos Abierto'!$B$3:$O$46,7,FALSE),0)</f>
        <v>0</v>
      </c>
      <c r="K15" s="28">
        <f>IFERROR(VLOOKUP(C15,'Datos Abierto'!$B$3:$O$46,8,FALSE),0)</f>
        <v>0</v>
      </c>
      <c r="L15" s="28">
        <f>IFERROR(VLOOKUP(C15,'Datos Abierto'!$B$3:$O$46,9,FALSE),0)</f>
        <v>0</v>
      </c>
      <c r="M15" s="28">
        <f>IFERROR(VLOOKUP(C15,'Datos Abierto'!$B$3:$O$46,10,FALSE),0)</f>
        <v>0</v>
      </c>
      <c r="N15" s="28">
        <f>IFERROR(VLOOKUP(C15,'Datos Abierto'!$B$3:$O$46,11,FALSE),0)</f>
        <v>100000</v>
      </c>
      <c r="O15" s="28">
        <f>IFERROR(VLOOKUP(C15,'Datos Abierto'!$B$3:$O$46,12,FALSE),0)</f>
        <v>0</v>
      </c>
      <c r="P15" s="28">
        <f>IFERROR(VLOOKUP(C15,'Datos Abierto'!$B$3:$O$46,13,FALSE),0)</f>
        <v>0</v>
      </c>
      <c r="Q15" s="28">
        <f>IFERROR(VLOOKUP(C15,'Datos Abierto'!$B$3:$O$46,14,FALSE),0)</f>
        <v>0</v>
      </c>
      <c r="R15" s="36">
        <f t="shared" si="2"/>
        <v>100000</v>
      </c>
    </row>
    <row r="16" spans="3:18" s="15" customFormat="1" ht="17.25" customHeight="1">
      <c r="C16" s="26" t="s">
        <v>27</v>
      </c>
      <c r="D16" s="27">
        <v>90297780</v>
      </c>
      <c r="E16" s="27">
        <v>87885904</v>
      </c>
      <c r="F16" s="28">
        <f>IFERROR(VLOOKUP(C16,'Datos Abierto'!$B$3:$O$46,3,FALSE),0)</f>
        <v>4918501.9000000004</v>
      </c>
      <c r="G16" s="28">
        <f>IFERROR(VLOOKUP(C16,'Datos Abierto'!$B$3:$O$46,4,FALSE),0)</f>
        <v>9602438.4499999993</v>
      </c>
      <c r="H16" s="28">
        <f>IFERROR(VLOOKUP(C16,'Datos Abierto'!$B$3:$O$46,5,FALSE),0)</f>
        <v>7139809.25</v>
      </c>
      <c r="I16" s="28">
        <f>IFERROR(VLOOKUP(C16,'Datos Abierto'!$B$3:$O$46,6,FALSE),0)</f>
        <v>7280128.9100000001</v>
      </c>
      <c r="J16" s="28">
        <f>IFERROR(VLOOKUP(C16,'Datos Abierto'!$B$3:$O$46,7,FALSE),0)</f>
        <v>7176019.8399999999</v>
      </c>
      <c r="K16" s="28">
        <f>IFERROR(VLOOKUP(C16,'Datos Abierto'!$B$3:$O$46,8,FALSE),0)</f>
        <v>7329709.2699999996</v>
      </c>
      <c r="L16" s="28">
        <f>IFERROR(VLOOKUP(C16,'Datos Abierto'!$B$3:$O$46,9,FALSE),0)</f>
        <v>7340759.1299999999</v>
      </c>
      <c r="M16" s="28">
        <f>IFERROR(VLOOKUP(C16,'Datos Abierto'!$B$3:$O$46,10,FALSE),0)</f>
        <v>7344680.4100000001</v>
      </c>
      <c r="N16" s="28">
        <f>IFERROR(VLOOKUP(C16,'Datos Abierto'!$B$3:$O$46,11,FALSE),0)</f>
        <v>5541075.54</v>
      </c>
      <c r="O16" s="28">
        <f>IFERROR(VLOOKUP(C16,'Datos Abierto'!$B$3:$O$46,12,FALSE),0)</f>
        <v>0</v>
      </c>
      <c r="P16" s="28">
        <f>IFERROR(VLOOKUP(C16,'Datos Abierto'!$B$3:$O$46,13,FALSE),0)</f>
        <v>0</v>
      </c>
      <c r="Q16" s="28">
        <f>IFERROR(VLOOKUP(C16,'Datos Abierto'!$B$3:$O$46,14,FALSE),0)</f>
        <v>0</v>
      </c>
      <c r="R16" s="36">
        <f t="shared" si="2"/>
        <v>63673122.70000001</v>
      </c>
    </row>
    <row r="17" spans="3:18" s="16" customFormat="1" ht="17.25" customHeight="1">
      <c r="C17" s="30" t="s">
        <v>28</v>
      </c>
      <c r="D17" s="31">
        <f t="shared" ref="D17:E17" si="3">SUM(D18:D26)</f>
        <v>220877691</v>
      </c>
      <c r="E17" s="31">
        <f t="shared" si="3"/>
        <v>221095194.07999998</v>
      </c>
      <c r="F17" s="31">
        <f>IFERROR(VLOOKUP(C17,'Datos Abierto'!$B$3:$O$46,3,FALSE),0)</f>
        <v>11230452.970000001</v>
      </c>
      <c r="G17" s="31">
        <f>IFERROR(VLOOKUP(C17,'Datos Abierto'!$B$3:$O$46,4,FALSE),0)</f>
        <v>14603307.140000001</v>
      </c>
      <c r="H17" s="31">
        <f>IFERROR(VLOOKUP(C17,'Datos Abierto'!$B$3:$O$46,5,FALSE),0)</f>
        <v>20039607.739999998</v>
      </c>
      <c r="I17" s="31">
        <f>IFERROR(VLOOKUP(C17,'Datos Abierto'!$B$3:$O$46,6,FALSE),0)</f>
        <v>24742656.57</v>
      </c>
      <c r="J17" s="31">
        <f>IFERROR(VLOOKUP(C17,'Datos Abierto'!$B$3:$O$46,7,FALSE),0)</f>
        <v>15645017.699999999</v>
      </c>
      <c r="K17" s="31">
        <f>IFERROR(VLOOKUP(C17,'Datos Abierto'!$B$3:$O$46,8,FALSE),0)</f>
        <v>19746679.219999999</v>
      </c>
      <c r="L17" s="31">
        <f>IFERROR(VLOOKUP(C17,'Datos Abierto'!$B$3:$O$46,9,FALSE),0)</f>
        <v>18098079.579999998</v>
      </c>
      <c r="M17" s="31">
        <f>IFERROR(VLOOKUP(C17,'Datos Abierto'!$B$3:$O$46,10,FALSE),0)</f>
        <v>22530883.600000001</v>
      </c>
      <c r="N17" s="31">
        <f>IFERROR(VLOOKUP(C17,'Datos Abierto'!$B$3:$O$46,11,FALSE),0)</f>
        <v>20925555.260000002</v>
      </c>
      <c r="O17" s="31">
        <f>IFERROR(VLOOKUP(C17,'Datos Abierto'!$B$3:$O$46,12,FALSE),0)</f>
        <v>0</v>
      </c>
      <c r="P17" s="31">
        <f>IFERROR(VLOOKUP(C17,'Datos Abierto'!$B$3:$O$46,13,FALSE),0)</f>
        <v>0</v>
      </c>
      <c r="Q17" s="31">
        <f>IFERROR(VLOOKUP(C17,'Datos Abierto'!$B$3:$O$46,14,FALSE),0)</f>
        <v>0</v>
      </c>
      <c r="R17" s="36">
        <f t="shared" si="2"/>
        <v>167562239.77999997</v>
      </c>
    </row>
    <row r="18" spans="3:18" s="15" customFormat="1" ht="17.25" customHeight="1">
      <c r="C18" s="26" t="s">
        <v>29</v>
      </c>
      <c r="D18" s="29">
        <v>86300000</v>
      </c>
      <c r="E18" s="29">
        <v>79300000</v>
      </c>
      <c r="F18" s="28">
        <f>IFERROR(VLOOKUP(C18,'Datos Abierto'!$B$3:$O$46,3,FALSE),0)</f>
        <v>9327316.4399999995</v>
      </c>
      <c r="G18" s="28">
        <f>IFERROR(VLOOKUP(C18,'Datos Abierto'!$B$3:$O$46,4,FALSE),0)</f>
        <v>7294110.7999999998</v>
      </c>
      <c r="H18" s="28">
        <f>IFERROR(VLOOKUP(C18,'Datos Abierto'!$B$3:$O$46,5,FALSE),0)</f>
        <v>7935337.4500000002</v>
      </c>
      <c r="I18" s="28">
        <f>IFERROR(VLOOKUP(C18,'Datos Abierto'!$B$3:$O$46,6,FALSE),0)</f>
        <v>8055809.0999999996</v>
      </c>
      <c r="J18" s="28">
        <f>IFERROR(VLOOKUP(C18,'Datos Abierto'!$B$3:$O$46,7,FALSE),0)</f>
        <v>7480434.04</v>
      </c>
      <c r="K18" s="28">
        <f>IFERROR(VLOOKUP(C18,'Datos Abierto'!$B$3:$O$46,8,FALSE),0)</f>
        <v>8422076.6199999992</v>
      </c>
      <c r="L18" s="28">
        <f>IFERROR(VLOOKUP(C18,'Datos Abierto'!$B$3:$O$46,9,FALSE),0)</f>
        <v>3801718.3</v>
      </c>
      <c r="M18" s="28">
        <f>IFERROR(VLOOKUP(C18,'Datos Abierto'!$B$3:$O$46,10,FALSE),0)</f>
        <v>8133873.5800000001</v>
      </c>
      <c r="N18" s="28">
        <f>IFERROR(VLOOKUP(C18,'Datos Abierto'!$B$3:$O$46,11,FALSE),0)</f>
        <v>10821733.23</v>
      </c>
      <c r="O18" s="28">
        <f>IFERROR(VLOOKUP(C18,'Datos Abierto'!$B$3:$O$46,12,FALSE),0)</f>
        <v>0</v>
      </c>
      <c r="P18" s="28">
        <f>IFERROR(VLOOKUP(C18,'Datos Abierto'!$B$3:$O$46,13,FALSE),0)</f>
        <v>0</v>
      </c>
      <c r="Q18" s="28">
        <f>IFERROR(VLOOKUP(C18,'Datos Abierto'!$B$3:$O$46,14,FALSE),0)</f>
        <v>0</v>
      </c>
      <c r="R18" s="36">
        <f t="shared" si="2"/>
        <v>71272409.559999987</v>
      </c>
    </row>
    <row r="19" spans="3:18" s="15" customFormat="1" ht="17.25" customHeight="1">
      <c r="C19" s="26" t="s">
        <v>30</v>
      </c>
      <c r="D19" s="27">
        <v>7200000</v>
      </c>
      <c r="E19" s="27">
        <v>7200000</v>
      </c>
      <c r="F19" s="28">
        <f>IFERROR(VLOOKUP(C19,'Datos Abierto'!$B$3:$O$46,3,FALSE),0)</f>
        <v>0</v>
      </c>
      <c r="G19" s="28">
        <f>IFERROR(VLOOKUP(C19,'Datos Abierto'!$B$3:$O$46,4,FALSE),0)</f>
        <v>553906</v>
      </c>
      <c r="H19" s="28">
        <f>IFERROR(VLOOKUP(C19,'Datos Abierto'!$B$3:$O$46,5,FALSE),0)</f>
        <v>219398.7</v>
      </c>
      <c r="I19" s="28">
        <f>IFERROR(VLOOKUP(C19,'Datos Abierto'!$B$3:$O$46,6,FALSE),0)</f>
        <v>405688.72</v>
      </c>
      <c r="J19" s="28">
        <f>IFERROR(VLOOKUP(C19,'Datos Abierto'!$B$3:$O$46,7,FALSE),0)</f>
        <v>32450</v>
      </c>
      <c r="K19" s="28">
        <f>IFERROR(VLOOKUP(C19,'Datos Abierto'!$B$3:$O$46,8,FALSE),0)</f>
        <v>295248.61</v>
      </c>
      <c r="L19" s="28">
        <f>IFERROR(VLOOKUP(C19,'Datos Abierto'!$B$3:$O$46,9,FALSE),0)</f>
        <v>1265409.75</v>
      </c>
      <c r="M19" s="28">
        <f>IFERROR(VLOOKUP(C19,'Datos Abierto'!$B$3:$O$46,10,FALSE),0)</f>
        <v>982249.99</v>
      </c>
      <c r="N19" s="28">
        <f>IFERROR(VLOOKUP(C19,'Datos Abierto'!$B$3:$O$46,11,FALSE),0)</f>
        <v>950862.57</v>
      </c>
      <c r="O19" s="28">
        <f>IFERROR(VLOOKUP(C19,'Datos Abierto'!$B$3:$O$46,12,FALSE),0)</f>
        <v>0</v>
      </c>
      <c r="P19" s="28">
        <f>IFERROR(VLOOKUP(C19,'Datos Abierto'!$B$3:$O$46,13,FALSE),0)</f>
        <v>0</v>
      </c>
      <c r="Q19" s="28">
        <f>IFERROR(VLOOKUP(C19,'Datos Abierto'!$B$3:$O$46,14,FALSE),0)</f>
        <v>0</v>
      </c>
      <c r="R19" s="36">
        <f t="shared" si="2"/>
        <v>4705214.34</v>
      </c>
    </row>
    <row r="20" spans="3:18" s="15" customFormat="1" ht="17.25" customHeight="1">
      <c r="C20" s="26" t="s">
        <v>31</v>
      </c>
      <c r="D20" s="27">
        <v>6027691</v>
      </c>
      <c r="E20" s="27">
        <v>6027691</v>
      </c>
      <c r="F20" s="28">
        <f>IFERROR(VLOOKUP(C20,'Datos Abierto'!$B$3:$O$46,3,FALSE),0)</f>
        <v>353800</v>
      </c>
      <c r="G20" s="28">
        <f>IFERROR(VLOOKUP(C20,'Datos Abierto'!$B$3:$O$46,4,FALSE),0)</f>
        <v>0</v>
      </c>
      <c r="H20" s="28">
        <f>IFERROR(VLOOKUP(C20,'Datos Abierto'!$B$3:$O$46,5,FALSE),0)</f>
        <v>567100</v>
      </c>
      <c r="I20" s="28">
        <f>IFERROR(VLOOKUP(C20,'Datos Abierto'!$B$3:$O$46,6,FALSE),0)</f>
        <v>537850</v>
      </c>
      <c r="J20" s="28">
        <f>IFERROR(VLOOKUP(C20,'Datos Abierto'!$B$3:$O$46,7,FALSE),0)</f>
        <v>2002610.82</v>
      </c>
      <c r="K20" s="28">
        <f>IFERROR(VLOOKUP(C20,'Datos Abierto'!$B$3:$O$46,8,FALSE),0)</f>
        <v>478350</v>
      </c>
      <c r="L20" s="28">
        <f>IFERROR(VLOOKUP(C20,'Datos Abierto'!$B$3:$O$46,9,FALSE),0)</f>
        <v>539950</v>
      </c>
      <c r="M20" s="28">
        <f>IFERROR(VLOOKUP(C20,'Datos Abierto'!$B$3:$O$46,10,FALSE),0)</f>
        <v>1069014.8999999999</v>
      </c>
      <c r="N20" s="28">
        <f>IFERROR(VLOOKUP(C20,'Datos Abierto'!$B$3:$O$46,11,FALSE),0)</f>
        <v>145834.65</v>
      </c>
      <c r="O20" s="28">
        <f>IFERROR(VLOOKUP(C20,'Datos Abierto'!$B$3:$O$46,12,FALSE),0)</f>
        <v>0</v>
      </c>
      <c r="P20" s="28">
        <f>IFERROR(VLOOKUP(C20,'Datos Abierto'!$B$3:$O$46,13,FALSE),0)</f>
        <v>0</v>
      </c>
      <c r="Q20" s="28">
        <f>IFERROR(VLOOKUP(C20,'Datos Abierto'!$B$3:$O$46,14,FALSE),0)</f>
        <v>0</v>
      </c>
      <c r="R20" s="36">
        <f t="shared" si="2"/>
        <v>5694510.370000001</v>
      </c>
    </row>
    <row r="21" spans="3:18" s="15" customFormat="1" ht="17.25" customHeight="1">
      <c r="C21" s="26" t="s">
        <v>32</v>
      </c>
      <c r="D21" s="27">
        <v>2750000</v>
      </c>
      <c r="E21" s="27">
        <v>2750000</v>
      </c>
      <c r="F21" s="28">
        <f>IFERROR(VLOOKUP(C21,'Datos Abierto'!$B$3:$O$46,3,FALSE),0)</f>
        <v>0</v>
      </c>
      <c r="G21" s="28">
        <f>IFERROR(VLOOKUP(C21,'Datos Abierto'!$B$3:$O$46,4,FALSE),0)</f>
        <v>0</v>
      </c>
      <c r="H21" s="28">
        <f>IFERROR(VLOOKUP(C21,'Datos Abierto'!$B$3:$O$46,5,FALSE),0)</f>
        <v>500000</v>
      </c>
      <c r="I21" s="28">
        <f>IFERROR(VLOOKUP(C21,'Datos Abierto'!$B$3:$O$46,6,FALSE),0)</f>
        <v>0</v>
      </c>
      <c r="J21" s="28">
        <f>IFERROR(VLOOKUP(C21,'Datos Abierto'!$B$3:$O$46,7,FALSE),0)</f>
        <v>822749.08</v>
      </c>
      <c r="K21" s="28">
        <f>IFERROR(VLOOKUP(C21,'Datos Abierto'!$B$3:$O$46,8,FALSE),0)</f>
        <v>374857.62</v>
      </c>
      <c r="L21" s="28">
        <f>IFERROR(VLOOKUP(C21,'Datos Abierto'!$B$3:$O$46,9,FALSE),0)</f>
        <v>1000000</v>
      </c>
      <c r="M21" s="28">
        <f>IFERROR(VLOOKUP(C21,'Datos Abierto'!$B$3:$O$46,10,FALSE),0)</f>
        <v>0</v>
      </c>
      <c r="N21" s="28">
        <f>IFERROR(VLOOKUP(C21,'Datos Abierto'!$B$3:$O$46,11,FALSE),0)</f>
        <v>191014.44</v>
      </c>
      <c r="O21" s="28">
        <f>IFERROR(VLOOKUP(C21,'Datos Abierto'!$B$3:$O$46,12,FALSE),0)</f>
        <v>0</v>
      </c>
      <c r="P21" s="28">
        <f>IFERROR(VLOOKUP(C21,'Datos Abierto'!$B$3:$O$46,13,FALSE),0)</f>
        <v>0</v>
      </c>
      <c r="Q21" s="28">
        <f>IFERROR(VLOOKUP(C21,'Datos Abierto'!$B$3:$O$46,14,FALSE),0)</f>
        <v>0</v>
      </c>
      <c r="R21" s="36">
        <f t="shared" si="2"/>
        <v>2888621.14</v>
      </c>
    </row>
    <row r="22" spans="3:18" s="15" customFormat="1" ht="17.25" customHeight="1">
      <c r="C22" s="26" t="s">
        <v>33</v>
      </c>
      <c r="D22" s="29">
        <v>76500000</v>
      </c>
      <c r="E22" s="29">
        <v>80767503.079999998</v>
      </c>
      <c r="F22" s="28">
        <f>IFERROR(VLOOKUP(C22,'Datos Abierto'!$B$3:$O$46,3,FALSE),0)</f>
        <v>984892.86</v>
      </c>
      <c r="G22" s="28">
        <f>IFERROR(VLOOKUP(C22,'Datos Abierto'!$B$3:$O$46,4,FALSE),0)</f>
        <v>4643241.01</v>
      </c>
      <c r="H22" s="28">
        <f>IFERROR(VLOOKUP(C22,'Datos Abierto'!$B$3:$O$46,5,FALSE),0)</f>
        <v>7911650.7599999998</v>
      </c>
      <c r="I22" s="28">
        <f>IFERROR(VLOOKUP(C22,'Datos Abierto'!$B$3:$O$46,6,FALSE),0)</f>
        <v>8068585.9199999999</v>
      </c>
      <c r="J22" s="28">
        <f>IFERROR(VLOOKUP(C22,'Datos Abierto'!$B$3:$O$46,7,FALSE),0)</f>
        <v>4177189.5</v>
      </c>
      <c r="K22" s="28">
        <f>IFERROR(VLOOKUP(C22,'Datos Abierto'!$B$3:$O$46,8,FALSE),0)</f>
        <v>6580192.9400000004</v>
      </c>
      <c r="L22" s="28">
        <f>IFERROR(VLOOKUP(C22,'Datos Abierto'!$B$3:$O$46,9,FALSE),0)</f>
        <v>6962935.9199999999</v>
      </c>
      <c r="M22" s="28">
        <f>IFERROR(VLOOKUP(C22,'Datos Abierto'!$B$3:$O$46,10,FALSE),0)</f>
        <v>6765321.3899999997</v>
      </c>
      <c r="N22" s="28">
        <f>IFERROR(VLOOKUP(C22,'Datos Abierto'!$B$3:$O$46,11,FALSE),0)</f>
        <v>7410963.0300000003</v>
      </c>
      <c r="O22" s="28">
        <f>IFERROR(VLOOKUP(C22,'Datos Abierto'!$B$3:$O$46,12,FALSE),0)</f>
        <v>0</v>
      </c>
      <c r="P22" s="28">
        <f>IFERROR(VLOOKUP(C22,'Datos Abierto'!$B$3:$O$46,13,FALSE),0)</f>
        <v>0</v>
      </c>
      <c r="Q22" s="28">
        <f>IFERROR(VLOOKUP(C22,'Datos Abierto'!$B$3:$O$46,14,FALSE),0)</f>
        <v>0</v>
      </c>
      <c r="R22" s="36">
        <f t="shared" si="2"/>
        <v>53504973.329999998</v>
      </c>
    </row>
    <row r="23" spans="3:18" s="15" customFormat="1" ht="17.25" customHeight="1">
      <c r="C23" s="26" t="s">
        <v>34</v>
      </c>
      <c r="D23" s="29">
        <v>13700000</v>
      </c>
      <c r="E23" s="29">
        <v>13700000</v>
      </c>
      <c r="F23" s="28">
        <f>IFERROR(VLOOKUP(C23,'Datos Abierto'!$B$3:$O$46,3,FALSE),0)</f>
        <v>330051.42</v>
      </c>
      <c r="G23" s="28">
        <f>IFERROR(VLOOKUP(C23,'Datos Abierto'!$B$3:$O$46,4,FALSE),0)</f>
        <v>324641.18</v>
      </c>
      <c r="H23" s="28">
        <f>IFERROR(VLOOKUP(C23,'Datos Abierto'!$B$3:$O$46,5,FALSE),0)</f>
        <v>335515.59999999998</v>
      </c>
      <c r="I23" s="28">
        <f>IFERROR(VLOOKUP(C23,'Datos Abierto'!$B$3:$O$46,6,FALSE),0)</f>
        <v>4783122.99</v>
      </c>
      <c r="J23" s="28">
        <f>IFERROR(VLOOKUP(C23,'Datos Abierto'!$B$3:$O$46,7,FALSE),0)</f>
        <v>386239.66</v>
      </c>
      <c r="K23" s="28">
        <f>IFERROR(VLOOKUP(C23,'Datos Abierto'!$B$3:$O$46,8,FALSE),0)</f>
        <v>2587438.19</v>
      </c>
      <c r="L23" s="28">
        <f>IFERROR(VLOOKUP(C23,'Datos Abierto'!$B$3:$O$46,9,FALSE),0)</f>
        <v>371252.45</v>
      </c>
      <c r="M23" s="28">
        <f>IFERROR(VLOOKUP(C23,'Datos Abierto'!$B$3:$O$46,10,FALSE),0)</f>
        <v>2593456.0699999998</v>
      </c>
      <c r="N23" s="28">
        <f>IFERROR(VLOOKUP(C23,'Datos Abierto'!$B$3:$O$46,11,FALSE),0)</f>
        <v>384412.24</v>
      </c>
      <c r="O23" s="28">
        <f>IFERROR(VLOOKUP(C23,'Datos Abierto'!$B$3:$O$46,12,FALSE),0)</f>
        <v>0</v>
      </c>
      <c r="P23" s="28">
        <f>IFERROR(VLOOKUP(C23,'Datos Abierto'!$B$3:$O$46,13,FALSE),0)</f>
        <v>0</v>
      </c>
      <c r="Q23" s="28">
        <f>IFERROR(VLOOKUP(C23,'Datos Abierto'!$B$3:$O$46,14,FALSE),0)</f>
        <v>0</v>
      </c>
      <c r="R23" s="36">
        <f t="shared" si="2"/>
        <v>12096129.800000001</v>
      </c>
    </row>
    <row r="24" spans="3:18" s="15" customFormat="1" ht="18" customHeight="1">
      <c r="C24" s="26" t="s">
        <v>35</v>
      </c>
      <c r="D24" s="29">
        <v>16800000</v>
      </c>
      <c r="E24" s="29">
        <v>17100000</v>
      </c>
      <c r="F24" s="28">
        <f>IFERROR(VLOOKUP(C24,'Datos Abierto'!$B$3:$O$46,3,FALSE),0)</f>
        <v>134392.25</v>
      </c>
      <c r="G24" s="28">
        <f>IFERROR(VLOOKUP(C24,'Datos Abierto'!$B$3:$O$46,4,FALSE),0)</f>
        <v>0</v>
      </c>
      <c r="H24" s="28">
        <f>IFERROR(VLOOKUP(C24,'Datos Abierto'!$B$3:$O$46,5,FALSE),0)</f>
        <v>2427188.56</v>
      </c>
      <c r="I24" s="28">
        <f>IFERROR(VLOOKUP(C24,'Datos Abierto'!$B$3:$O$46,6,FALSE),0)</f>
        <v>2541779</v>
      </c>
      <c r="J24" s="28">
        <f>IFERROR(VLOOKUP(C24,'Datos Abierto'!$B$3:$O$46,7,FALSE),0)</f>
        <v>71344.600000000006</v>
      </c>
      <c r="K24" s="28">
        <f>IFERROR(VLOOKUP(C24,'Datos Abierto'!$B$3:$O$46,8,FALSE),0)</f>
        <v>580721.9</v>
      </c>
      <c r="L24" s="28">
        <f>IFERROR(VLOOKUP(C24,'Datos Abierto'!$B$3:$O$46,9,FALSE),0)</f>
        <v>0</v>
      </c>
      <c r="M24" s="28">
        <f>IFERROR(VLOOKUP(C24,'Datos Abierto'!$B$3:$O$46,10,FALSE),0)</f>
        <v>2600521</v>
      </c>
      <c r="N24" s="28">
        <f>IFERROR(VLOOKUP(C24,'Datos Abierto'!$B$3:$O$46,11,FALSE),0)</f>
        <v>864424.43</v>
      </c>
      <c r="O24" s="28">
        <f>IFERROR(VLOOKUP(C24,'Datos Abierto'!$B$3:$O$46,12,FALSE),0)</f>
        <v>0</v>
      </c>
      <c r="P24" s="28">
        <f>IFERROR(VLOOKUP(C24,'Datos Abierto'!$B$3:$O$46,13,FALSE),0)</f>
        <v>0</v>
      </c>
      <c r="Q24" s="28">
        <f>IFERROR(VLOOKUP(C24,'Datos Abierto'!$B$3:$O$46,14,FALSE),0)</f>
        <v>0</v>
      </c>
      <c r="R24" s="36">
        <f t="shared" si="2"/>
        <v>9220371.7400000002</v>
      </c>
    </row>
    <row r="25" spans="3:18" s="15" customFormat="1" ht="18" customHeight="1">
      <c r="C25" s="26" t="s">
        <v>36</v>
      </c>
      <c r="D25" s="27">
        <v>9100000</v>
      </c>
      <c r="E25" s="27">
        <v>11250000</v>
      </c>
      <c r="F25" s="28">
        <f>IFERROR(VLOOKUP(C25,'Datos Abierto'!$B$3:$O$46,3,FALSE),0)</f>
        <v>0</v>
      </c>
      <c r="G25" s="28">
        <f>IFERROR(VLOOKUP(C25,'Datos Abierto'!$B$3:$O$46,4,FALSE),0)</f>
        <v>93416.67</v>
      </c>
      <c r="H25" s="28">
        <f>IFERROR(VLOOKUP(C25,'Datos Abierto'!$B$3:$O$46,5,FALSE),0)</f>
        <v>93416.67</v>
      </c>
      <c r="I25" s="28">
        <f>IFERROR(VLOOKUP(C25,'Datos Abierto'!$B$3:$O$46,6,FALSE),0)</f>
        <v>186833.34</v>
      </c>
      <c r="J25" s="28">
        <f>IFERROR(VLOOKUP(C25,'Datos Abierto'!$B$3:$O$46,7,FALSE),0)</f>
        <v>672000</v>
      </c>
      <c r="K25" s="28">
        <f>IFERROR(VLOOKUP(C25,'Datos Abierto'!$B$3:$O$46,8,FALSE),0)</f>
        <v>427793.34</v>
      </c>
      <c r="L25" s="28">
        <f>IFERROR(VLOOKUP(C25,'Datos Abierto'!$B$3:$O$46,9,FALSE),0)</f>
        <v>2908753.68</v>
      </c>
      <c r="M25" s="28">
        <f>IFERROR(VLOOKUP(C25,'Datos Abierto'!$B$3:$O$46,10,FALSE),0)</f>
        <v>386446.67</v>
      </c>
      <c r="N25" s="28">
        <f>IFERROR(VLOOKUP(C25,'Datos Abierto'!$B$3:$O$46,11,FALSE),0)</f>
        <v>93416.67</v>
      </c>
      <c r="O25" s="28">
        <f>IFERROR(VLOOKUP(C25,'Datos Abierto'!$B$3:$O$46,12,FALSE),0)</f>
        <v>0</v>
      </c>
      <c r="P25" s="28">
        <f>IFERROR(VLOOKUP(C25,'Datos Abierto'!$B$3:$O$46,13,FALSE),0)</f>
        <v>0</v>
      </c>
      <c r="Q25" s="28">
        <f>IFERROR(VLOOKUP(C25,'Datos Abierto'!$B$3:$O$46,14,FALSE),0)</f>
        <v>0</v>
      </c>
      <c r="R25" s="36">
        <f t="shared" si="2"/>
        <v>4862077.04</v>
      </c>
    </row>
    <row r="26" spans="3:18" s="15" customFormat="1" ht="18" customHeight="1">
      <c r="C26" s="26" t="s">
        <v>37</v>
      </c>
      <c r="D26" s="27">
        <v>2500000</v>
      </c>
      <c r="E26" s="27">
        <v>3000000</v>
      </c>
      <c r="F26" s="28">
        <f>IFERROR(VLOOKUP(C26,'Datos Abierto'!$B$3:$O$46,3,FALSE),0)</f>
        <v>100000</v>
      </c>
      <c r="G26" s="28">
        <f>IFERROR(VLOOKUP(C26,'Datos Abierto'!$B$3:$O$46,4,FALSE),0)</f>
        <v>1693991.48</v>
      </c>
      <c r="H26" s="28">
        <f>IFERROR(VLOOKUP(C26,'Datos Abierto'!$B$3:$O$46,5,FALSE),0)</f>
        <v>50000</v>
      </c>
      <c r="I26" s="28">
        <f>IFERROR(VLOOKUP(C26,'Datos Abierto'!$B$3:$O$46,6,FALSE),0)</f>
        <v>162987.5</v>
      </c>
      <c r="J26" s="28">
        <f>IFERROR(VLOOKUP(C26,'Datos Abierto'!$B$3:$O$46,7,FALSE),0)</f>
        <v>0</v>
      </c>
      <c r="K26" s="28">
        <f>IFERROR(VLOOKUP(C26,'Datos Abierto'!$B$3:$O$46,8,FALSE),0)</f>
        <v>0</v>
      </c>
      <c r="L26" s="28">
        <f>IFERROR(VLOOKUP(C26,'Datos Abierto'!$B$3:$O$46,9,FALSE),0)</f>
        <v>1248059.48</v>
      </c>
      <c r="M26" s="28">
        <f>IFERROR(VLOOKUP(C26,'Datos Abierto'!$B$3:$O$46,10,FALSE),0)</f>
        <v>0</v>
      </c>
      <c r="N26" s="28">
        <f>IFERROR(VLOOKUP(C26,'Datos Abierto'!$B$3:$O$46,11,FALSE),0)</f>
        <v>62894</v>
      </c>
      <c r="O26" s="28">
        <f>IFERROR(VLOOKUP(C26,'Datos Abierto'!$B$3:$O$46,12,FALSE),0)</f>
        <v>0</v>
      </c>
      <c r="P26" s="28">
        <f>IFERROR(VLOOKUP(C26,'Datos Abierto'!$B$3:$O$46,13,FALSE),0)</f>
        <v>0</v>
      </c>
      <c r="Q26" s="28">
        <f>IFERROR(VLOOKUP(C26,'Datos Abierto'!$B$3:$O$46,14,FALSE),0)</f>
        <v>0</v>
      </c>
      <c r="R26" s="36">
        <f t="shared" si="2"/>
        <v>3317932.46</v>
      </c>
    </row>
    <row r="27" spans="3:18" s="16" customFormat="1" ht="18" customHeight="1">
      <c r="C27" s="30" t="s">
        <v>38</v>
      </c>
      <c r="D27" s="31">
        <f>SUM(D28:D36)</f>
        <v>40053349</v>
      </c>
      <c r="E27" s="31">
        <f>SUM(E28:E36)</f>
        <v>52835349</v>
      </c>
      <c r="F27" s="31">
        <f>IFERROR(VLOOKUP(C27,'Datos Abierto'!$B$3:$O$46,3,FALSE),0)</f>
        <v>0</v>
      </c>
      <c r="G27" s="31">
        <f>IFERROR(VLOOKUP(C27,'Datos Abierto'!$B$3:$O$46,4,FALSE),0)</f>
        <v>3920756.39</v>
      </c>
      <c r="H27" s="31">
        <f>IFERROR(VLOOKUP(C27,'Datos Abierto'!$B$3:$O$46,5,FALSE),0)</f>
        <v>6121690.1200000001</v>
      </c>
      <c r="I27" s="31">
        <f>IFERROR(VLOOKUP(C27,'Datos Abierto'!$B$3:$O$46,6,FALSE),0)</f>
        <v>3952614.42</v>
      </c>
      <c r="J27" s="31">
        <f>IFERROR(VLOOKUP(C27,'Datos Abierto'!$B$3:$O$46,7,FALSE),0)</f>
        <v>1740268.08</v>
      </c>
      <c r="K27" s="31">
        <f>IFERROR(VLOOKUP(C27,'Datos Abierto'!$B$3:$O$46,8,FALSE),0)</f>
        <v>819658.49</v>
      </c>
      <c r="L27" s="31">
        <f>IFERROR(VLOOKUP(C27,'Datos Abierto'!$B$3:$O$46,9,FALSE),0)</f>
        <v>1634850.19</v>
      </c>
      <c r="M27" s="31">
        <f>IFERROR(VLOOKUP(C27,'Datos Abierto'!$B$3:$O$46,10,FALSE),0)</f>
        <v>6801419.1799999997</v>
      </c>
      <c r="N27" s="31">
        <f>IFERROR(VLOOKUP(C27,'Datos Abierto'!$B$3:$O$46,11,FALSE),0)</f>
        <v>1114171.04</v>
      </c>
      <c r="O27" s="31">
        <f>IFERROR(VLOOKUP(C27,'Datos Abierto'!$B$3:$O$46,12,FALSE),0)</f>
        <v>0</v>
      </c>
      <c r="P27" s="31">
        <f>IFERROR(VLOOKUP(C27,'Datos Abierto'!$B$3:$O$46,13,FALSE),0)</f>
        <v>0</v>
      </c>
      <c r="Q27" s="31">
        <f>IFERROR(VLOOKUP(C27,'Datos Abierto'!$B$3:$O$46,14,FALSE),0)</f>
        <v>0</v>
      </c>
      <c r="R27" s="36">
        <f t="shared" si="2"/>
        <v>26105427.91</v>
      </c>
    </row>
    <row r="28" spans="3:18" s="15" customFormat="1" ht="18" customHeight="1">
      <c r="C28" s="26" t="s">
        <v>39</v>
      </c>
      <c r="D28" s="27">
        <v>2000000</v>
      </c>
      <c r="E28" s="27">
        <v>2000000</v>
      </c>
      <c r="F28" s="28">
        <f>IFERROR(VLOOKUP(C28,'Datos Abierto'!$B$3:$O$46,3,FALSE),0)</f>
        <v>0</v>
      </c>
      <c r="G28" s="28">
        <f>IFERROR(VLOOKUP(C28,'Datos Abierto'!$B$3:$O$46,4,FALSE),0)</f>
        <v>73088</v>
      </c>
      <c r="H28" s="28">
        <f>IFERROR(VLOOKUP(C28,'Datos Abierto'!$B$3:$O$46,5,FALSE),0)</f>
        <v>771347.75</v>
      </c>
      <c r="I28" s="28">
        <f>IFERROR(VLOOKUP(C28,'Datos Abierto'!$B$3:$O$46,6,FALSE),0)</f>
        <v>96832</v>
      </c>
      <c r="J28" s="28" t="str">
        <f>IFERROR(VLOOKUP(C28,'Datos Abierto'!$B$3:$O$46,7,FALSE),0)</f>
        <v xml:space="preserve">                                                                -  </v>
      </c>
      <c r="K28" s="28">
        <f>IFERROR(VLOOKUP(C28,'Datos Abierto'!$B$3:$O$46,8,FALSE),0)</f>
        <v>249762.6</v>
      </c>
      <c r="L28" s="28">
        <f>IFERROR(VLOOKUP(C28,'Datos Abierto'!$B$3:$O$46,9,FALSE),0)</f>
        <v>0</v>
      </c>
      <c r="M28" s="28">
        <f>IFERROR(VLOOKUP(C28,'Datos Abierto'!$B$3:$O$46,10,FALSE),0)</f>
        <v>117872</v>
      </c>
      <c r="N28" s="28">
        <f>IFERROR(VLOOKUP(C28,'Datos Abierto'!$B$3:$O$46,11,FALSE),0)</f>
        <v>329693.59999999998</v>
      </c>
      <c r="O28" s="28">
        <f>IFERROR(VLOOKUP(C28,'Datos Abierto'!$B$3:$O$46,12,FALSE),0)</f>
        <v>0</v>
      </c>
      <c r="P28" s="28">
        <f>IFERROR(VLOOKUP(C28,'Datos Abierto'!$B$3:$O$46,13,FALSE),0)</f>
        <v>0</v>
      </c>
      <c r="Q28" s="28">
        <f>IFERROR(VLOOKUP(C28,'Datos Abierto'!$B$3:$O$46,14,FALSE),0)</f>
        <v>0</v>
      </c>
      <c r="R28" s="36">
        <f t="shared" si="2"/>
        <v>1638595.9500000002</v>
      </c>
    </row>
    <row r="29" spans="3:18" s="15" customFormat="1" ht="18" customHeight="1">
      <c r="C29" s="26" t="s">
        <v>40</v>
      </c>
      <c r="D29" s="27">
        <v>2200000</v>
      </c>
      <c r="E29" s="27">
        <v>2200000</v>
      </c>
      <c r="F29" s="28">
        <f>IFERROR(VLOOKUP(C29,'Datos Abierto'!$B$3:$O$46,3,FALSE),0)</f>
        <v>0</v>
      </c>
      <c r="G29" s="28">
        <f>IFERROR(VLOOKUP(C29,'Datos Abierto'!$B$3:$O$46,4,FALSE),0)</f>
        <v>1752901.8</v>
      </c>
      <c r="H29" s="28">
        <f>IFERROR(VLOOKUP(C29,'Datos Abierto'!$B$3:$O$46,5,FALSE),0)</f>
        <v>0</v>
      </c>
      <c r="I29" s="28">
        <f>IFERROR(VLOOKUP(C29,'Datos Abierto'!$B$3:$O$46,6,FALSE),0)</f>
        <v>0</v>
      </c>
      <c r="J29" s="28">
        <f>IFERROR(VLOOKUP(C29,'Datos Abierto'!$B$3:$O$46,7,FALSE),0)</f>
        <v>14868</v>
      </c>
      <c r="K29" s="28">
        <f>IFERROR(VLOOKUP(C29,'Datos Abierto'!$B$3:$O$46,8,FALSE),0)</f>
        <v>198771</v>
      </c>
      <c r="L29" s="28">
        <f>IFERROR(VLOOKUP(C29,'Datos Abierto'!$B$3:$O$46,9,FALSE),0)</f>
        <v>0</v>
      </c>
      <c r="M29" s="28">
        <f>IFERROR(VLOOKUP(C29,'Datos Abierto'!$B$3:$O$46,10,FALSE),0)</f>
        <v>0</v>
      </c>
      <c r="N29" s="28">
        <f>IFERROR(VLOOKUP(C29,'Datos Abierto'!$B$3:$O$46,11,FALSE),0)</f>
        <v>0</v>
      </c>
      <c r="O29" s="28">
        <f>IFERROR(VLOOKUP(C29,'Datos Abierto'!$B$3:$O$46,12,FALSE),0)</f>
        <v>0</v>
      </c>
      <c r="P29" s="28">
        <f>IFERROR(VLOOKUP(C29,'Datos Abierto'!$B$3:$O$46,13,FALSE),0)</f>
        <v>0</v>
      </c>
      <c r="Q29" s="28">
        <f>IFERROR(VLOOKUP(C29,'Datos Abierto'!$B$3:$O$46,14,FALSE),0)</f>
        <v>0</v>
      </c>
      <c r="R29" s="36">
        <f t="shared" si="2"/>
        <v>1966540.8</v>
      </c>
    </row>
    <row r="30" spans="3:18" s="15" customFormat="1" ht="18" customHeight="1">
      <c r="C30" s="26" t="s">
        <v>41</v>
      </c>
      <c r="D30" s="29">
        <v>1600000</v>
      </c>
      <c r="E30" s="29">
        <v>1600000</v>
      </c>
      <c r="F30" s="28">
        <f>IFERROR(VLOOKUP(C30,'Datos Abierto'!$B$3:$O$46,3,FALSE),0)</f>
        <v>0</v>
      </c>
      <c r="G30" s="28">
        <f>IFERROR(VLOOKUP(C30,'Datos Abierto'!$B$3:$O$46,4,FALSE),0)</f>
        <v>0</v>
      </c>
      <c r="H30" s="28">
        <f>IFERROR(VLOOKUP(C30,'Datos Abierto'!$B$3:$O$46,5,FALSE),0)</f>
        <v>0</v>
      </c>
      <c r="I30" s="28">
        <f>IFERROR(VLOOKUP(C30,'Datos Abierto'!$B$3:$O$46,6,FALSE),0)</f>
        <v>0</v>
      </c>
      <c r="J30" s="28">
        <f>IFERROR(VLOOKUP(C30,'Datos Abierto'!$B$3:$O$46,7,FALSE),0)</f>
        <v>0</v>
      </c>
      <c r="K30" s="28">
        <f>IFERROR(VLOOKUP(C30,'Datos Abierto'!$B$3:$O$46,8,FALSE),0)</f>
        <v>0</v>
      </c>
      <c r="L30" s="28">
        <f>IFERROR(VLOOKUP(C30,'Datos Abierto'!$B$3:$O$46,9,FALSE),0)</f>
        <v>359914.75</v>
      </c>
      <c r="M30" s="28">
        <f>IFERROR(VLOOKUP(C30,'Datos Abierto'!$B$3:$O$46,10,FALSE),0)</f>
        <v>0</v>
      </c>
      <c r="N30" s="28">
        <f>IFERROR(VLOOKUP(C30,'Datos Abierto'!$B$3:$O$46,11,FALSE),0)</f>
        <v>247800</v>
      </c>
      <c r="O30" s="28">
        <f>IFERROR(VLOOKUP(C30,'Datos Abierto'!$B$3:$O$46,12,FALSE),0)</f>
        <v>0</v>
      </c>
      <c r="P30" s="28">
        <f>IFERROR(VLOOKUP(C30,'Datos Abierto'!$B$3:$O$46,13,FALSE),0)</f>
        <v>0</v>
      </c>
      <c r="Q30" s="28">
        <f>IFERROR(VLOOKUP(C30,'Datos Abierto'!$B$3:$O$46,14,FALSE),0)</f>
        <v>0</v>
      </c>
      <c r="R30" s="36">
        <f t="shared" si="2"/>
        <v>607714.75</v>
      </c>
    </row>
    <row r="31" spans="3:18" s="15" customFormat="1" ht="18" customHeight="1">
      <c r="C31" s="26" t="s">
        <v>42</v>
      </c>
      <c r="D31" s="27">
        <v>250000</v>
      </c>
      <c r="E31" s="27">
        <v>250000</v>
      </c>
      <c r="F31" s="28">
        <f>IFERROR(VLOOKUP(C31,'Datos Abierto'!$B$3:$O$46,3,FALSE),0)</f>
        <v>0</v>
      </c>
      <c r="G31" s="28">
        <f>IFERROR(VLOOKUP(C31,'Datos Abierto'!$B$3:$O$46,4,FALSE),0)</f>
        <v>0</v>
      </c>
      <c r="H31" s="28">
        <f>IFERROR(VLOOKUP(C31,'Datos Abierto'!$B$3:$O$46,5,FALSE),0)</f>
        <v>0</v>
      </c>
      <c r="I31" s="28">
        <f>IFERROR(VLOOKUP(C31,'Datos Abierto'!$B$3:$O$46,6,FALSE),0)</f>
        <v>0</v>
      </c>
      <c r="J31" s="28">
        <f>IFERROR(VLOOKUP(C31,'Datos Abierto'!$B$3:$O$46,7,FALSE),0)</f>
        <v>0</v>
      </c>
      <c r="K31" s="28">
        <f>IFERROR(VLOOKUP(C31,'Datos Abierto'!$B$3:$O$46,8,FALSE),0)</f>
        <v>0</v>
      </c>
      <c r="L31" s="28">
        <f>IFERROR(VLOOKUP(C31,'Datos Abierto'!$B$3:$O$46,9,FALSE),0)</f>
        <v>0</v>
      </c>
      <c r="M31" s="28">
        <f>IFERROR(VLOOKUP(C31,'Datos Abierto'!$B$3:$O$46,10,FALSE),0)</f>
        <v>0</v>
      </c>
      <c r="N31" s="28">
        <f>IFERROR(VLOOKUP(C31,'Datos Abierto'!$B$3:$O$46,11,FALSE),0)</f>
        <v>0</v>
      </c>
      <c r="O31" s="28">
        <f>IFERROR(VLOOKUP(C31,'Datos Abierto'!$B$3:$O$46,12,FALSE),0)</f>
        <v>0</v>
      </c>
      <c r="P31" s="28">
        <f>IFERROR(VLOOKUP(C31,'Datos Abierto'!$B$3:$O$46,13,FALSE),0)</f>
        <v>0</v>
      </c>
      <c r="Q31" s="28">
        <f>IFERROR(VLOOKUP(C31,'Datos Abierto'!$B$3:$O$46,14,FALSE),0)</f>
        <v>0</v>
      </c>
      <c r="R31" s="36">
        <f t="shared" si="2"/>
        <v>0</v>
      </c>
    </row>
    <row r="32" spans="3:18" s="15" customFormat="1" ht="18" customHeight="1">
      <c r="C32" s="26" t="s">
        <v>43</v>
      </c>
      <c r="D32" s="27">
        <v>250000</v>
      </c>
      <c r="E32" s="27">
        <v>6250000</v>
      </c>
      <c r="F32" s="28">
        <f>IFERROR(VLOOKUP(C32,'Datos Abierto'!$B$3:$O$46,3,FALSE),0)</f>
        <v>0</v>
      </c>
      <c r="G32" s="28">
        <f>IFERROR(VLOOKUP(C32,'Datos Abierto'!$B$3:$O$46,4,FALSE),0)</f>
        <v>0</v>
      </c>
      <c r="H32" s="28">
        <f>IFERROR(VLOOKUP(C32,'Datos Abierto'!$B$3:$O$46,5,FALSE),0)</f>
        <v>0</v>
      </c>
      <c r="I32" s="28">
        <f>IFERROR(VLOOKUP(C32,'Datos Abierto'!$B$3:$O$46,6,FALSE),0)</f>
        <v>0</v>
      </c>
      <c r="J32" s="28">
        <f>IFERROR(VLOOKUP(C32,'Datos Abierto'!$B$3:$O$46,7,FALSE),0)</f>
        <v>0</v>
      </c>
      <c r="K32" s="28">
        <f>IFERROR(VLOOKUP(C32,'Datos Abierto'!$B$3:$O$46,8,FALSE),0)</f>
        <v>27849.89</v>
      </c>
      <c r="L32" s="28">
        <f>IFERROR(VLOOKUP(C32,'Datos Abierto'!$B$3:$O$46,9,FALSE),0)</f>
        <v>0</v>
      </c>
      <c r="M32" s="28">
        <f>IFERROR(VLOOKUP(C32,'Datos Abierto'!$B$3:$O$46,10,FALSE),0)</f>
        <v>246384</v>
      </c>
      <c r="N32" s="28">
        <f>IFERROR(VLOOKUP(C32,'Datos Abierto'!$B$3:$O$46,11,FALSE),0)</f>
        <v>0</v>
      </c>
      <c r="O32" s="28">
        <f>IFERROR(VLOOKUP(C32,'Datos Abierto'!$B$3:$O$46,12,FALSE),0)</f>
        <v>0</v>
      </c>
      <c r="P32" s="28">
        <f>IFERROR(VLOOKUP(C32,'Datos Abierto'!$B$3:$O$46,13,FALSE),0)</f>
        <v>0</v>
      </c>
      <c r="Q32" s="28">
        <f>IFERROR(VLOOKUP(C32,'Datos Abierto'!$B$3:$O$46,14,FALSE),0)</f>
        <v>0</v>
      </c>
      <c r="R32" s="36">
        <f t="shared" si="2"/>
        <v>274233.89</v>
      </c>
    </row>
    <row r="33" spans="3:18" s="15" customFormat="1" ht="18" customHeight="1">
      <c r="C33" s="26" t="s">
        <v>44</v>
      </c>
      <c r="D33" s="27">
        <v>2100000</v>
      </c>
      <c r="E33" s="27">
        <v>3359000</v>
      </c>
      <c r="F33" s="28">
        <f>IFERROR(VLOOKUP(C33,'Datos Abierto'!$B$3:$O$46,3,FALSE),0)</f>
        <v>0</v>
      </c>
      <c r="G33" s="28">
        <f>IFERROR(VLOOKUP(C33,'Datos Abierto'!$B$3:$O$46,4,FALSE),0)</f>
        <v>0</v>
      </c>
      <c r="H33" s="28">
        <f>IFERROR(VLOOKUP(C33,'Datos Abierto'!$B$3:$O$46,5,FALSE),0)</f>
        <v>245665.14</v>
      </c>
      <c r="I33" s="28">
        <f>IFERROR(VLOOKUP(C33,'Datos Abierto'!$B$3:$O$46,6,FALSE),0)</f>
        <v>1004985.59</v>
      </c>
      <c r="J33" s="28" t="str">
        <f>IFERROR(VLOOKUP(C33,'Datos Abierto'!$B$3:$O$46,7,FALSE),0)</f>
        <v xml:space="preserve">                                                                -  </v>
      </c>
      <c r="K33" s="28">
        <f>IFERROR(VLOOKUP(C33,'Datos Abierto'!$B$3:$O$46,8,FALSE),0)</f>
        <v>0</v>
      </c>
      <c r="L33" s="28">
        <f>IFERROR(VLOOKUP(C33,'Datos Abierto'!$B$3:$O$46,9,FALSE),0)</f>
        <v>6962</v>
      </c>
      <c r="M33" s="28">
        <f>IFERROR(VLOOKUP(C33,'Datos Abierto'!$B$3:$O$46,10,FALSE),0)</f>
        <v>0</v>
      </c>
      <c r="N33" s="28">
        <f>IFERROR(VLOOKUP(C33,'Datos Abierto'!$B$3:$O$46,11,FALSE),0)</f>
        <v>0</v>
      </c>
      <c r="O33" s="28">
        <f>IFERROR(VLOOKUP(C33,'Datos Abierto'!$B$3:$O$46,12,FALSE),0)</f>
        <v>0</v>
      </c>
      <c r="P33" s="28">
        <f>IFERROR(VLOOKUP(C33,'Datos Abierto'!$B$3:$O$46,13,FALSE),0)</f>
        <v>0</v>
      </c>
      <c r="Q33" s="28">
        <f>IFERROR(VLOOKUP(C33,'Datos Abierto'!$B$3:$O$46,14,FALSE),0)</f>
        <v>0</v>
      </c>
      <c r="R33" s="36">
        <f t="shared" si="2"/>
        <v>1257612.73</v>
      </c>
    </row>
    <row r="34" spans="3:18" s="15" customFormat="1" ht="18" customHeight="1">
      <c r="C34" s="26" t="s">
        <v>45</v>
      </c>
      <c r="D34" s="27">
        <v>21100000</v>
      </c>
      <c r="E34" s="27">
        <v>21100000</v>
      </c>
      <c r="F34" s="28">
        <f>IFERROR(VLOOKUP(C34,'Datos Abierto'!$B$3:$O$46,3,FALSE),0)</f>
        <v>0</v>
      </c>
      <c r="G34" s="28">
        <f>IFERROR(VLOOKUP(C34,'Datos Abierto'!$B$3:$O$46,4,FALSE),0)</f>
        <v>0</v>
      </c>
      <c r="H34" s="28">
        <f>IFERROR(VLOOKUP(C34,'Datos Abierto'!$B$3:$O$46,5,FALSE),0)</f>
        <v>0</v>
      </c>
      <c r="I34" s="28">
        <f>IFERROR(VLOOKUP(C34,'Datos Abierto'!$B$3:$O$46,6,FALSE),0)</f>
        <v>0</v>
      </c>
      <c r="J34" s="28">
        <f>IFERROR(VLOOKUP(C34,'Datos Abierto'!$B$3:$O$46,7,FALSE),0)</f>
        <v>0</v>
      </c>
      <c r="K34" s="28">
        <f>IFERROR(VLOOKUP(C34,'Datos Abierto'!$B$3:$O$46,8,FALSE),0)</f>
        <v>0</v>
      </c>
      <c r="L34" s="28">
        <f>IFERROR(VLOOKUP(C34,'Datos Abierto'!$B$3:$O$46,9,FALSE),0)</f>
        <v>0</v>
      </c>
      <c r="M34" s="28">
        <f>IFERROR(VLOOKUP(C34,'Datos Abierto'!$B$3:$O$46,10,FALSE),0)</f>
        <v>0</v>
      </c>
      <c r="N34" s="28">
        <f>IFERROR(VLOOKUP(C34,'Datos Abierto'!$B$3:$O$46,11,FALSE),0)</f>
        <v>0</v>
      </c>
      <c r="O34" s="28">
        <f>IFERROR(VLOOKUP(C34,'Datos Abierto'!$B$3:$O$46,12,FALSE),0)</f>
        <v>0</v>
      </c>
      <c r="P34" s="28">
        <f>IFERROR(VLOOKUP(C34,'Datos Abierto'!$B$3:$O$46,13,FALSE),0)</f>
        <v>0</v>
      </c>
      <c r="Q34" s="28">
        <f>IFERROR(VLOOKUP(C34,'Datos Abierto'!$B$3:$O$46,14,FALSE),0)</f>
        <v>0</v>
      </c>
      <c r="R34" s="36">
        <f t="shared" si="2"/>
        <v>0</v>
      </c>
    </row>
    <row r="35" spans="3:18" s="15" customFormat="1" ht="18" customHeight="1">
      <c r="C35" s="26" t="s">
        <v>46</v>
      </c>
      <c r="D35" s="27">
        <v>0</v>
      </c>
      <c r="E35" s="27">
        <v>0</v>
      </c>
      <c r="F35" s="28">
        <f>IFERROR(VLOOKUP(C35,'Datos Abierto'!$B$3:$O$46,3,FALSE),0)</f>
        <v>0</v>
      </c>
      <c r="G35" s="28">
        <f>IFERROR(VLOOKUP(C35,'Datos Abierto'!$B$3:$O$46,4,FALSE),0)</f>
        <v>0</v>
      </c>
      <c r="H35" s="28">
        <f>IFERROR(VLOOKUP(C35,'Datos Abierto'!$B$3:$O$46,5,FALSE),0)</f>
        <v>0</v>
      </c>
      <c r="I35" s="28">
        <f>IFERROR(VLOOKUP(C35,'Datos Abierto'!$B$3:$O$46,6,FALSE),0)</f>
        <v>0</v>
      </c>
      <c r="J35" s="28">
        <f>IFERROR(VLOOKUP(C35,'Datos Abierto'!$B$3:$O$46,7,FALSE),0)</f>
        <v>0</v>
      </c>
      <c r="K35" s="28">
        <f>IFERROR(VLOOKUP(C35,'Datos Abierto'!$B$3:$O$46,8,FALSE),0)</f>
        <v>0</v>
      </c>
      <c r="L35" s="28">
        <f>IFERROR(VLOOKUP(C35,'Datos Abierto'!$B$3:$O$46,9,FALSE),0)</f>
        <v>0</v>
      </c>
      <c r="M35" s="28">
        <f>IFERROR(VLOOKUP(C35,'Datos Abierto'!$B$3:$O$46,10,FALSE),0)</f>
        <v>0</v>
      </c>
      <c r="N35" s="28">
        <f>IFERROR(VLOOKUP(C35,'Datos Abierto'!$B$3:$O$46,11,FALSE),0)</f>
        <v>0</v>
      </c>
      <c r="O35" s="28">
        <f>IFERROR(VLOOKUP(C35,'Datos Abierto'!$B$3:$O$46,12,FALSE),0)</f>
        <v>0</v>
      </c>
      <c r="P35" s="28">
        <f>IFERROR(VLOOKUP(C35,'Datos Abierto'!$B$3:$O$46,13,FALSE),0)</f>
        <v>0</v>
      </c>
      <c r="Q35" s="28">
        <f>IFERROR(VLOOKUP(C35,'Datos Abierto'!$B$3:$O$46,14,FALSE),0)</f>
        <v>0</v>
      </c>
      <c r="R35" s="36">
        <f t="shared" si="2"/>
        <v>0</v>
      </c>
    </row>
    <row r="36" spans="3:18" s="15" customFormat="1" ht="18" customHeight="1">
      <c r="C36" s="26" t="s">
        <v>47</v>
      </c>
      <c r="D36" s="27">
        <v>10553349</v>
      </c>
      <c r="E36" s="27">
        <v>16076349</v>
      </c>
      <c r="F36" s="28">
        <f>IFERROR(VLOOKUP(C36,'Datos Abierto'!$B$3:$O$46,3,FALSE),0)</f>
        <v>0</v>
      </c>
      <c r="G36" s="28">
        <f>IFERROR(VLOOKUP(C36,'Datos Abierto'!$B$3:$O$46,4,FALSE),0)</f>
        <v>2094766.59</v>
      </c>
      <c r="H36" s="28">
        <f>IFERROR(VLOOKUP(C36,'Datos Abierto'!$B$3:$O$46,5,FALSE),0)</f>
        <v>354680.43</v>
      </c>
      <c r="I36" s="28">
        <f>IFERROR(VLOOKUP(C36,'Datos Abierto'!$B$3:$O$46,6,FALSE),0)</f>
        <v>2850796.83</v>
      </c>
      <c r="J36" s="28">
        <f>IFERROR(VLOOKUP(C36,'Datos Abierto'!$B$3:$O$46,7,FALSE),0)</f>
        <v>1725400.08</v>
      </c>
      <c r="K36" s="28">
        <f>IFERROR(VLOOKUP(C36,'Datos Abierto'!$B$3:$O$46,8,FALSE),0)</f>
        <v>0</v>
      </c>
      <c r="L36" s="28">
        <f>IFERROR(VLOOKUP(C36,'Datos Abierto'!$B$3:$O$46,9,FALSE),0)</f>
        <v>1197238.44</v>
      </c>
      <c r="M36" s="28">
        <f>IFERROR(VLOOKUP(C36,'Datos Abierto'!$B$3:$O$46,10,FALSE),0)</f>
        <v>1224089.78</v>
      </c>
      <c r="N36" s="28">
        <f>IFERROR(VLOOKUP(C36,'Datos Abierto'!$B$3:$O$46,11,FALSE),0)</f>
        <v>246157.44</v>
      </c>
      <c r="O36" s="28">
        <f>IFERROR(VLOOKUP(C36,'Datos Abierto'!$B$3:$O$46,12,FALSE),0)</f>
        <v>0</v>
      </c>
      <c r="P36" s="28">
        <f>IFERROR(VLOOKUP(C36,'Datos Abierto'!$B$3:$O$46,13,FALSE),0)</f>
        <v>0</v>
      </c>
      <c r="Q36" s="28">
        <f>IFERROR(VLOOKUP(C36,'Datos Abierto'!$B$3:$O$46,14,FALSE),0)</f>
        <v>0</v>
      </c>
      <c r="R36" s="36">
        <f t="shared" si="2"/>
        <v>9693129.589999998</v>
      </c>
    </row>
    <row r="37" spans="3:18" s="16" customFormat="1" ht="18" customHeight="1">
      <c r="C37" s="30" t="s">
        <v>48</v>
      </c>
      <c r="D37" s="31">
        <f>SUM(D38:D45)</f>
        <v>2500000</v>
      </c>
      <c r="E37" s="31">
        <f>SUM(E38:E45)</f>
        <v>2600000</v>
      </c>
      <c r="F37" s="31">
        <f t="shared" ref="F37:L37" si="4">SUM(F38:F45)</f>
        <v>0</v>
      </c>
      <c r="G37" s="31">
        <f t="shared" si="4"/>
        <v>368192.45</v>
      </c>
      <c r="H37" s="31">
        <f t="shared" si="4"/>
        <v>125000</v>
      </c>
      <c r="I37" s="31">
        <f t="shared" si="4"/>
        <v>37900</v>
      </c>
      <c r="J37" s="31">
        <f t="shared" si="4"/>
        <v>79168</v>
      </c>
      <c r="K37" s="31">
        <f t="shared" si="4"/>
        <v>35000</v>
      </c>
      <c r="L37" s="31">
        <f t="shared" si="4"/>
        <v>123911.76</v>
      </c>
      <c r="M37" s="31">
        <f>IFERROR(VLOOKUP(C37,'Datos Abierto'!$B$3:$O$46,10,FALSE),0)</f>
        <v>223045.92</v>
      </c>
      <c r="N37" s="31">
        <f>IFERROR(VLOOKUP(C37,'Datos Abierto'!$B$3:$O$46,11,FALSE),0)</f>
        <v>130100</v>
      </c>
      <c r="O37" s="31">
        <f>IFERROR(VLOOKUP(C37,'Datos Abierto'!$B$3:$O$46,12,FALSE),0)</f>
        <v>0</v>
      </c>
      <c r="P37" s="31">
        <f>IFERROR(VLOOKUP(C37,'Datos Abierto'!$B$3:$O$46,13,FALSE),0)</f>
        <v>0</v>
      </c>
      <c r="Q37" s="31">
        <f>IFERROR(VLOOKUP(C37,'Datos Abierto'!$B$3:$O$46,14,FALSE),0)</f>
        <v>0</v>
      </c>
      <c r="R37" s="36">
        <f t="shared" si="2"/>
        <v>1122318.1299999999</v>
      </c>
    </row>
    <row r="38" spans="3:18" s="15" customFormat="1" ht="18" customHeight="1">
      <c r="C38" s="26" t="s">
        <v>49</v>
      </c>
      <c r="D38" s="27">
        <v>2300000</v>
      </c>
      <c r="E38" s="27">
        <v>2400000</v>
      </c>
      <c r="F38" s="28">
        <f>IFERROR(VLOOKUP(C38,'Datos Abierto'!$B$3:$O$46,3,FALSE),0)</f>
        <v>0</v>
      </c>
      <c r="G38" s="28">
        <f>IFERROR(VLOOKUP(C38,'Datos Abierto'!$B$3:$O$46,4,FALSE),0)</f>
        <v>368192.45</v>
      </c>
      <c r="H38" s="28">
        <f>IFERROR(VLOOKUP(C38,'Datos Abierto'!$B$3:$O$46,5,FALSE),0)</f>
        <v>125000</v>
      </c>
      <c r="I38" s="28">
        <f>IFERROR(VLOOKUP(C38,'Datos Abierto'!$B$3:$O$46,6,FALSE),0)</f>
        <v>37900</v>
      </c>
      <c r="J38" s="28">
        <f>IFERROR(VLOOKUP(C38,'Datos Abierto'!$B$3:$O$46,7,FALSE),0)</f>
        <v>79168</v>
      </c>
      <c r="K38" s="28">
        <f>IFERROR(VLOOKUP(C38,'Datos Abierto'!$B$3:$O$46,8,FALSE),0)</f>
        <v>35000</v>
      </c>
      <c r="L38" s="28">
        <f>IFERROR(VLOOKUP(C38,'Datos Abierto'!$B$3:$O$46,9,FALSE),0)</f>
        <v>123911.76</v>
      </c>
      <c r="M38" s="28">
        <f>IFERROR(VLOOKUP(C38,'Datos Abierto'!$B$3:$O$46,10,FALSE),0)</f>
        <v>223045.92</v>
      </c>
      <c r="N38" s="28">
        <f>IFERROR(VLOOKUP(C38,'Datos Abierto'!$B$3:$O$46,11,FALSE),0)</f>
        <v>130100</v>
      </c>
      <c r="O38" s="28">
        <f>IFERROR(VLOOKUP(C38,'Datos Abierto'!$B$3:$O$46,12,FALSE),0)</f>
        <v>0</v>
      </c>
      <c r="P38" s="28">
        <f>IFERROR(VLOOKUP(C38,'Datos Abierto'!$B$3:$O$46,13,FALSE),0)</f>
        <v>0</v>
      </c>
      <c r="Q38" s="28">
        <f>IFERROR(VLOOKUP(C38,'Datos Abierto'!$B$3:$O$46,14,FALSE),0)</f>
        <v>0</v>
      </c>
      <c r="R38" s="36">
        <f t="shared" si="2"/>
        <v>1122318.1299999999</v>
      </c>
    </row>
    <row r="39" spans="3:18" s="15" customFormat="1" ht="18" customHeight="1">
      <c r="C39" s="26" t="s">
        <v>50</v>
      </c>
      <c r="D39" s="27"/>
      <c r="E39" s="27"/>
      <c r="F39" s="28">
        <f>IFERROR(VLOOKUP(C39,'Datos Abierto'!$B$3:$O$46,3,FALSE),0)</f>
        <v>0</v>
      </c>
      <c r="G39" s="28">
        <f>IFERROR(VLOOKUP(C39,'Datos Abierto'!$B$3:$O$46,4,FALSE),0)</f>
        <v>0</v>
      </c>
      <c r="H39" s="28">
        <f>IFERROR(VLOOKUP(C39,'Datos Abierto'!$B$3:$O$46,5,FALSE),0)</f>
        <v>0</v>
      </c>
      <c r="I39" s="28">
        <f>IFERROR(VLOOKUP(C39,'Datos Abierto'!$B$3:$O$46,6,FALSE),0)</f>
        <v>0</v>
      </c>
      <c r="J39" s="28">
        <f>IFERROR(VLOOKUP(C39,'Datos Abierto'!$B$3:$O$46,7,FALSE),0)</f>
        <v>0</v>
      </c>
      <c r="K39" s="28">
        <f>IFERROR(VLOOKUP(C39,'Datos Abierto'!$B$3:$O$46,8,FALSE),0)</f>
        <v>0</v>
      </c>
      <c r="L39" s="28">
        <f>IFERROR(VLOOKUP(C39,'Datos Abierto'!$B$3:$O$46,9,FALSE),0)</f>
        <v>0</v>
      </c>
      <c r="M39" s="28">
        <f>IFERROR(VLOOKUP(C39,'Datos Abierto'!$B$3:$O$46,10,FALSE),0)</f>
        <v>0</v>
      </c>
      <c r="N39" s="28">
        <f>IFERROR(VLOOKUP(C39,'Datos Abierto'!$B$3:$O$46,11,FALSE),0)</f>
        <v>0</v>
      </c>
      <c r="O39" s="28">
        <f>IFERROR(VLOOKUP(C39,'Datos Abierto'!$B$3:$O$46,12,FALSE),0)</f>
        <v>0</v>
      </c>
      <c r="P39" s="28">
        <f>IFERROR(VLOOKUP(C39,'Datos Abierto'!$B$3:$O$46,13,FALSE),0)</f>
        <v>0</v>
      </c>
      <c r="Q39" s="28">
        <f>IFERROR(VLOOKUP(C39,'Datos Abierto'!$B$3:$O$46,14,FALSE),0)</f>
        <v>0</v>
      </c>
      <c r="R39" s="36">
        <f t="shared" si="2"/>
        <v>0</v>
      </c>
    </row>
    <row r="40" spans="3:18" s="15" customFormat="1" ht="18" customHeight="1">
      <c r="C40" s="26" t="s">
        <v>51</v>
      </c>
      <c r="D40" s="27"/>
      <c r="E40" s="27"/>
      <c r="F40" s="28">
        <f>IFERROR(VLOOKUP(C40,'Datos Abierto'!$B$3:$O$46,3,FALSE),0)</f>
        <v>0</v>
      </c>
      <c r="G40" s="28">
        <f>IFERROR(VLOOKUP(C40,'Datos Abierto'!$B$3:$O$46,4,FALSE),0)</f>
        <v>0</v>
      </c>
      <c r="H40" s="28">
        <f>IFERROR(VLOOKUP(C40,'Datos Abierto'!$B$3:$O$46,5,FALSE),0)</f>
        <v>0</v>
      </c>
      <c r="I40" s="28">
        <f>IFERROR(VLOOKUP(C40,'Datos Abierto'!$B$3:$O$46,6,FALSE),0)</f>
        <v>0</v>
      </c>
      <c r="J40" s="28">
        <f>IFERROR(VLOOKUP(C40,'Datos Abierto'!$B$3:$O$46,7,FALSE),0)</f>
        <v>0</v>
      </c>
      <c r="K40" s="28">
        <f>IFERROR(VLOOKUP(C40,'Datos Abierto'!$B$3:$O$46,8,FALSE),0)</f>
        <v>0</v>
      </c>
      <c r="L40" s="28">
        <f>IFERROR(VLOOKUP(C40,'Datos Abierto'!$B$3:$O$46,9,FALSE),0)</f>
        <v>0</v>
      </c>
      <c r="M40" s="28">
        <f>IFERROR(VLOOKUP(C40,'Datos Abierto'!$B$3:$O$46,10,FALSE),0)</f>
        <v>0</v>
      </c>
      <c r="N40" s="28">
        <f>IFERROR(VLOOKUP(C40,'Datos Abierto'!$B$3:$O$46,11,FALSE),0)</f>
        <v>0</v>
      </c>
      <c r="O40" s="28">
        <f>IFERROR(VLOOKUP(C40,'Datos Abierto'!$B$3:$O$46,12,FALSE),0)</f>
        <v>0</v>
      </c>
      <c r="P40" s="28">
        <f>IFERROR(VLOOKUP(C40,'Datos Abierto'!$B$3:$O$46,13,FALSE),0)</f>
        <v>0</v>
      </c>
      <c r="Q40" s="28">
        <f>IFERROR(VLOOKUP(C40,'Datos Abierto'!$B$3:$O$46,14,FALSE),0)</f>
        <v>0</v>
      </c>
      <c r="R40" s="36">
        <f t="shared" si="2"/>
        <v>0</v>
      </c>
    </row>
    <row r="41" spans="3:18" s="15" customFormat="1" ht="18" customHeight="1">
      <c r="C41" s="26" t="s">
        <v>52</v>
      </c>
      <c r="D41" s="27"/>
      <c r="E41" s="27"/>
      <c r="F41" s="28">
        <f>IFERROR(VLOOKUP(C41,'Datos Abierto'!$B$3:$O$46,3,FALSE),0)</f>
        <v>0</v>
      </c>
      <c r="G41" s="28">
        <f>IFERROR(VLOOKUP(C41,'Datos Abierto'!$B$3:$O$46,4,FALSE),0)</f>
        <v>0</v>
      </c>
      <c r="H41" s="28">
        <f>IFERROR(VLOOKUP(C41,'Datos Abierto'!$B$3:$O$46,5,FALSE),0)</f>
        <v>0</v>
      </c>
      <c r="I41" s="28">
        <f>IFERROR(VLOOKUP(C41,'Datos Abierto'!$B$3:$O$46,6,FALSE),0)</f>
        <v>0</v>
      </c>
      <c r="J41" s="28">
        <f>IFERROR(VLOOKUP(C41,'Datos Abierto'!$B$3:$O$46,7,FALSE),0)</f>
        <v>0</v>
      </c>
      <c r="K41" s="28">
        <f>IFERROR(VLOOKUP(C41,'Datos Abierto'!$B$3:$O$46,8,FALSE),0)</f>
        <v>0</v>
      </c>
      <c r="L41" s="28">
        <f>IFERROR(VLOOKUP(C41,'Datos Abierto'!$B$3:$O$46,9,FALSE),0)</f>
        <v>0</v>
      </c>
      <c r="M41" s="28">
        <f>IFERROR(VLOOKUP(C41,'Datos Abierto'!$B$3:$O$46,10,FALSE),0)</f>
        <v>0</v>
      </c>
      <c r="N41" s="28">
        <f>IFERROR(VLOOKUP(C41,'Datos Abierto'!$B$3:$O$46,11,FALSE),0)</f>
        <v>0</v>
      </c>
      <c r="O41" s="28">
        <f>IFERROR(VLOOKUP(C41,'Datos Abierto'!$B$3:$O$46,12,FALSE),0)</f>
        <v>0</v>
      </c>
      <c r="P41" s="28">
        <f>IFERROR(VLOOKUP(C41,'Datos Abierto'!$B$3:$O$46,13,FALSE),0)</f>
        <v>0</v>
      </c>
      <c r="Q41" s="28">
        <f>IFERROR(VLOOKUP(C41,'Datos Abierto'!$B$3:$O$46,14,FALSE),0)</f>
        <v>0</v>
      </c>
      <c r="R41" s="36">
        <f t="shared" si="2"/>
        <v>0</v>
      </c>
    </row>
    <row r="42" spans="3:18" s="15" customFormat="1" ht="18" customHeight="1">
      <c r="C42" s="26" t="s">
        <v>53</v>
      </c>
      <c r="D42" s="27"/>
      <c r="E42" s="27"/>
      <c r="F42" s="28">
        <f>IFERROR(VLOOKUP(C42,'Datos Abierto'!$B$3:$O$46,3,FALSE),0)</f>
        <v>0</v>
      </c>
      <c r="G42" s="28">
        <f>IFERROR(VLOOKUP(C42,'Datos Abierto'!$B$3:$O$46,4,FALSE),0)</f>
        <v>0</v>
      </c>
      <c r="H42" s="28">
        <f>IFERROR(VLOOKUP(C42,'Datos Abierto'!$B$3:$O$46,5,FALSE),0)</f>
        <v>0</v>
      </c>
      <c r="I42" s="28">
        <f>IFERROR(VLOOKUP(C42,'Datos Abierto'!$B$3:$O$46,6,FALSE),0)</f>
        <v>0</v>
      </c>
      <c r="J42" s="28">
        <f>IFERROR(VLOOKUP(C42,'Datos Abierto'!$B$3:$O$46,7,FALSE),0)</f>
        <v>0</v>
      </c>
      <c r="K42" s="28">
        <f>IFERROR(VLOOKUP(C42,'Datos Abierto'!$B$3:$O$46,8,FALSE),0)</f>
        <v>0</v>
      </c>
      <c r="L42" s="28">
        <f>IFERROR(VLOOKUP(C42,'Datos Abierto'!$B$3:$O$46,9,FALSE),0)</f>
        <v>0</v>
      </c>
      <c r="M42" s="28">
        <f>IFERROR(VLOOKUP(C42,'Datos Abierto'!$B$3:$O$46,10,FALSE),0)</f>
        <v>0</v>
      </c>
      <c r="N42" s="28">
        <f>IFERROR(VLOOKUP(C42,'Datos Abierto'!$B$3:$O$46,11,FALSE),0)</f>
        <v>0</v>
      </c>
      <c r="O42" s="28">
        <f>IFERROR(VLOOKUP(C42,'Datos Abierto'!$B$3:$O$46,12,FALSE),0)</f>
        <v>0</v>
      </c>
      <c r="P42" s="28">
        <f>IFERROR(VLOOKUP(C42,'Datos Abierto'!$B$3:$O$46,13,FALSE),0)</f>
        <v>0</v>
      </c>
      <c r="Q42" s="28">
        <f>IFERROR(VLOOKUP(C42,'Datos Abierto'!$B$3:$O$46,14,FALSE),0)</f>
        <v>0</v>
      </c>
      <c r="R42" s="36">
        <f t="shared" ref="R42:R73" si="5">SUM(F42:Q42)</f>
        <v>0</v>
      </c>
    </row>
    <row r="43" spans="3:18" s="15" customFormat="1" ht="18" customHeight="1">
      <c r="C43" s="26" t="s">
        <v>54</v>
      </c>
      <c r="D43" s="27"/>
      <c r="E43" s="27"/>
      <c r="F43" s="28">
        <f>IFERROR(VLOOKUP(C43,'Datos Abierto'!$B$3:$O$46,3,FALSE),0)</f>
        <v>0</v>
      </c>
      <c r="G43" s="28">
        <f>IFERROR(VLOOKUP(C43,'Datos Abierto'!$B$3:$O$46,4,FALSE),0)</f>
        <v>0</v>
      </c>
      <c r="H43" s="28">
        <f>IFERROR(VLOOKUP(C43,'Datos Abierto'!$B$3:$O$46,5,FALSE),0)</f>
        <v>0</v>
      </c>
      <c r="I43" s="28">
        <f>IFERROR(VLOOKUP(C43,'Datos Abierto'!$B$3:$O$46,6,FALSE),0)</f>
        <v>0</v>
      </c>
      <c r="J43" s="28">
        <f>IFERROR(VLOOKUP(C43,'Datos Abierto'!$B$3:$O$46,7,FALSE),0)</f>
        <v>0</v>
      </c>
      <c r="K43" s="28">
        <f>IFERROR(VLOOKUP(C43,'Datos Abierto'!$B$3:$O$46,8,FALSE),0)</f>
        <v>0</v>
      </c>
      <c r="L43" s="28">
        <f>IFERROR(VLOOKUP(C43,'Datos Abierto'!$B$3:$O$46,9,FALSE),0)</f>
        <v>0</v>
      </c>
      <c r="M43" s="28">
        <f>IFERROR(VLOOKUP(C43,'Datos Abierto'!$B$3:$O$46,10,FALSE),0)</f>
        <v>0</v>
      </c>
      <c r="N43" s="28">
        <f>IFERROR(VLOOKUP(C43,'Datos Abierto'!$B$3:$O$46,11,FALSE),0)</f>
        <v>0</v>
      </c>
      <c r="O43" s="28">
        <f>IFERROR(VLOOKUP(C43,'Datos Abierto'!$B$3:$O$46,12,FALSE),0)</f>
        <v>0</v>
      </c>
      <c r="P43" s="28">
        <f>IFERROR(VLOOKUP(C43,'Datos Abierto'!$B$3:$O$46,13,FALSE),0)</f>
        <v>0</v>
      </c>
      <c r="Q43" s="28">
        <f>IFERROR(VLOOKUP(C43,'Datos Abierto'!$B$3:$O$46,14,FALSE),0)</f>
        <v>0</v>
      </c>
      <c r="R43" s="36">
        <f t="shared" si="5"/>
        <v>0</v>
      </c>
    </row>
    <row r="44" spans="3:18" s="15" customFormat="1" ht="18" customHeight="1">
      <c r="C44" s="26" t="s">
        <v>55</v>
      </c>
      <c r="D44" s="27">
        <v>200000</v>
      </c>
      <c r="E44" s="27">
        <v>200000</v>
      </c>
      <c r="F44" s="28">
        <f>IFERROR(VLOOKUP(C44,'Datos Abierto'!$B$3:$O$46,3,FALSE),0)</f>
        <v>0</v>
      </c>
      <c r="G44" s="28">
        <f>IFERROR(VLOOKUP(C44,'Datos Abierto'!$B$3:$O$46,4,FALSE),0)</f>
        <v>0</v>
      </c>
      <c r="H44" s="28">
        <f>IFERROR(VLOOKUP(C44,'Datos Abierto'!$B$3:$O$46,5,FALSE),0)</f>
        <v>0</v>
      </c>
      <c r="I44" s="28">
        <f>IFERROR(VLOOKUP(C44,'Datos Abierto'!$B$3:$O$46,6,FALSE),0)</f>
        <v>0</v>
      </c>
      <c r="J44" s="28">
        <f>IFERROR(VLOOKUP(C44,'Datos Abierto'!$B$3:$O$46,7,FALSE),0)</f>
        <v>0</v>
      </c>
      <c r="K44" s="28">
        <f>IFERROR(VLOOKUP(C44,'Datos Abierto'!$B$3:$O$46,8,FALSE),0)</f>
        <v>0</v>
      </c>
      <c r="L44" s="28">
        <f>IFERROR(VLOOKUP(C44,'Datos Abierto'!$B$3:$O$46,9,FALSE),0)</f>
        <v>0</v>
      </c>
      <c r="M44" s="28">
        <f>IFERROR(VLOOKUP(C44,'Datos Abierto'!$B$3:$O$46,10,FALSE),0)</f>
        <v>0</v>
      </c>
      <c r="N44" s="28">
        <f>IFERROR(VLOOKUP(C44,'Datos Abierto'!$B$3:$O$46,11,FALSE),0)</f>
        <v>0</v>
      </c>
      <c r="O44" s="28">
        <f>IFERROR(VLOOKUP(C44,'Datos Abierto'!$B$3:$O$46,12,FALSE),0)</f>
        <v>0</v>
      </c>
      <c r="P44" s="28">
        <f>IFERROR(VLOOKUP(C44,'Datos Abierto'!$B$3:$O$46,13,FALSE),0)</f>
        <v>0</v>
      </c>
      <c r="Q44" s="28">
        <f>IFERROR(VLOOKUP(C44,'Datos Abierto'!$B$3:$O$46,14,FALSE),0)</f>
        <v>0</v>
      </c>
      <c r="R44" s="36">
        <f t="shared" si="5"/>
        <v>0</v>
      </c>
    </row>
    <row r="45" spans="3:18" s="15" customFormat="1" ht="18" customHeight="1">
      <c r="C45" s="26" t="s">
        <v>56</v>
      </c>
      <c r="D45" s="27"/>
      <c r="E45" s="27"/>
      <c r="F45" s="28">
        <f>IFERROR(VLOOKUP(C45,'Datos Abierto'!$B$3:$O$46,3,FALSE),0)</f>
        <v>0</v>
      </c>
      <c r="G45" s="28">
        <f>IFERROR(VLOOKUP(C45,'Datos Abierto'!$B$3:$O$46,4,FALSE),0)</f>
        <v>0</v>
      </c>
      <c r="H45" s="28">
        <f>IFERROR(VLOOKUP(C45,'Datos Abierto'!$B$3:$O$46,5,FALSE),0)</f>
        <v>0</v>
      </c>
      <c r="I45" s="28">
        <f>IFERROR(VLOOKUP(C45,'Datos Abierto'!$B$3:$O$46,6,FALSE),0)</f>
        <v>0</v>
      </c>
      <c r="J45" s="28">
        <f>IFERROR(VLOOKUP(C45,'Datos Abierto'!$B$3:$O$46,7,FALSE),0)</f>
        <v>0</v>
      </c>
      <c r="K45" s="28">
        <f>IFERROR(VLOOKUP(C45,'Datos Abierto'!$B$3:$O$46,8,FALSE),0)</f>
        <v>0</v>
      </c>
      <c r="L45" s="28">
        <f>IFERROR(VLOOKUP(C45,'Datos Abierto'!$B$3:$O$46,9,FALSE),0)</f>
        <v>0</v>
      </c>
      <c r="M45" s="28">
        <f>IFERROR(VLOOKUP(C45,'Datos Abierto'!$B$3:$O$46,10,FALSE),0)</f>
        <v>0</v>
      </c>
      <c r="N45" s="28">
        <f>IFERROR(VLOOKUP(C45,'Datos Abierto'!$B$3:$O$46,11,FALSE),0)</f>
        <v>0</v>
      </c>
      <c r="O45" s="28">
        <f>IFERROR(VLOOKUP(C45,'Datos Abierto'!$B$3:$O$46,12,FALSE),0)</f>
        <v>0</v>
      </c>
      <c r="P45" s="28">
        <f>IFERROR(VLOOKUP(C45,'Datos Abierto'!$B$3:$O$46,13,FALSE),0)</f>
        <v>0</v>
      </c>
      <c r="Q45" s="28">
        <f>IFERROR(VLOOKUP(C45,'Datos Abierto'!$B$3:$O$46,14,FALSE),0)</f>
        <v>0</v>
      </c>
      <c r="R45" s="36">
        <f t="shared" si="5"/>
        <v>0</v>
      </c>
    </row>
    <row r="46" spans="3:18" s="16" customFormat="1" ht="18" customHeight="1">
      <c r="C46" s="30" t="s">
        <v>57</v>
      </c>
      <c r="D46" s="31"/>
      <c r="E46" s="31"/>
      <c r="F46" s="31">
        <f>IFERROR(VLOOKUP(C46,'Datos Abierto'!$B$3:$O$46,3,FALSE),0)</f>
        <v>0</v>
      </c>
      <c r="G46" s="31">
        <f>IFERROR(VLOOKUP(C46,'Datos Abierto'!$B$3:$O$46,4,FALSE),0)</f>
        <v>0</v>
      </c>
      <c r="H46" s="31">
        <f>IFERROR(VLOOKUP(C46,'Datos Abierto'!$B$3:$O$46,5,FALSE),0)</f>
        <v>0</v>
      </c>
      <c r="I46" s="31">
        <f>IFERROR(VLOOKUP(C46,'Datos Abierto'!$B$3:$O$46,6,FALSE),0)</f>
        <v>0</v>
      </c>
      <c r="J46" s="31">
        <f>IFERROR(VLOOKUP(C46,'Datos Abierto'!$B$3:$O$46,7,FALSE),0)</f>
        <v>0</v>
      </c>
      <c r="K46" s="31">
        <f>IFERROR(VLOOKUP(C46,'Datos Abierto'!$B$3:$O$46,8,FALSE),0)</f>
        <v>0</v>
      </c>
      <c r="L46" s="31">
        <f>IFERROR(VLOOKUP(C46,'Datos Abierto'!$B$3:$O$46,9,FALSE),0)</f>
        <v>0</v>
      </c>
      <c r="M46" s="28">
        <f>IFERROR(VLOOKUP(C46,'Datos Abierto'!$B$3:$O$46,10,FALSE),0)</f>
        <v>0</v>
      </c>
      <c r="N46" s="31">
        <f>IFERROR(VLOOKUP(C46,'Datos Abierto'!$B$3:$O$46,11,FALSE),0)</f>
        <v>0</v>
      </c>
      <c r="O46" s="31">
        <f>IFERROR(VLOOKUP(C46,'Datos Abierto'!$B$3:$O$46,12,FALSE),0)</f>
        <v>0</v>
      </c>
      <c r="P46" s="31">
        <f>IFERROR(VLOOKUP(C46,'Datos Abierto'!$B$3:$O$46,13,FALSE),0)</f>
        <v>0</v>
      </c>
      <c r="Q46" s="31">
        <f>IFERROR(VLOOKUP(C46,'Datos Abierto'!$B$3:$O$46,14,FALSE),0)</f>
        <v>0</v>
      </c>
      <c r="R46" s="36">
        <f t="shared" si="5"/>
        <v>0</v>
      </c>
    </row>
    <row r="47" spans="3:18" s="15" customFormat="1" ht="18" customHeight="1">
      <c r="C47" s="26" t="s">
        <v>58</v>
      </c>
      <c r="D47" s="27"/>
      <c r="E47" s="27"/>
      <c r="F47" s="28">
        <f>IFERROR(VLOOKUP(C47,'Datos Abierto'!$B$3:$O$46,3,FALSE),0)</f>
        <v>0</v>
      </c>
      <c r="G47" s="28">
        <f>IFERROR(VLOOKUP(C47,'Datos Abierto'!$B$3:$O$46,4,FALSE),0)</f>
        <v>0</v>
      </c>
      <c r="H47" s="28">
        <f>IFERROR(VLOOKUP(C47,'Datos Abierto'!$B$3:$O$46,5,FALSE),0)</f>
        <v>0</v>
      </c>
      <c r="I47" s="28">
        <f>IFERROR(VLOOKUP(C47,'Datos Abierto'!$B$3:$O$46,6,FALSE),0)</f>
        <v>0</v>
      </c>
      <c r="J47" s="28">
        <f>IFERROR(VLOOKUP(C47,'Datos Abierto'!$B$3:$O$46,7,FALSE),0)</f>
        <v>0</v>
      </c>
      <c r="K47" s="28">
        <f>IFERROR(VLOOKUP(C47,'Datos Abierto'!$B$3:$O$46,8,FALSE),0)</f>
        <v>0</v>
      </c>
      <c r="L47" s="28">
        <f>IFERROR(VLOOKUP(C47,'Datos Abierto'!$B$3:$O$46,9,FALSE),0)</f>
        <v>0</v>
      </c>
      <c r="M47" s="28">
        <f>IFERROR(VLOOKUP(C47,'Datos Abierto'!$B$3:$O$46,10,FALSE),0)</f>
        <v>0</v>
      </c>
      <c r="N47" s="28">
        <f>IFERROR(VLOOKUP(C47,'Datos Abierto'!$B$3:$O$46,11,FALSE),0)</f>
        <v>0</v>
      </c>
      <c r="O47" s="28">
        <f>IFERROR(VLOOKUP(C47,'Datos Abierto'!$B$3:$O$46,12,FALSE),0)</f>
        <v>0</v>
      </c>
      <c r="P47" s="28">
        <f>IFERROR(VLOOKUP(C47,'Datos Abierto'!$B$3:$O$46,13,FALSE),0)</f>
        <v>0</v>
      </c>
      <c r="Q47" s="28">
        <f>IFERROR(VLOOKUP(C47,'Datos Abierto'!$B$3:$O$46,14,FALSE),0)</f>
        <v>0</v>
      </c>
      <c r="R47" s="36">
        <f t="shared" si="5"/>
        <v>0</v>
      </c>
    </row>
    <row r="48" spans="3:18" s="15" customFormat="1" ht="18" customHeight="1">
      <c r="C48" s="26" t="s">
        <v>59</v>
      </c>
      <c r="D48" s="27"/>
      <c r="E48" s="27"/>
      <c r="F48" s="28">
        <f>IFERROR(VLOOKUP(C48,'Datos Abierto'!$B$3:$O$46,3,FALSE),0)</f>
        <v>0</v>
      </c>
      <c r="G48" s="28">
        <f>IFERROR(VLOOKUP(C48,'Datos Abierto'!$B$3:$O$46,4,FALSE),0)</f>
        <v>0</v>
      </c>
      <c r="H48" s="28">
        <f>IFERROR(VLOOKUP(C48,'Datos Abierto'!$B$3:$O$46,5,FALSE),0)</f>
        <v>0</v>
      </c>
      <c r="I48" s="28">
        <f>IFERROR(VLOOKUP(C48,'Datos Abierto'!$B$3:$O$46,6,FALSE),0)</f>
        <v>0</v>
      </c>
      <c r="J48" s="28">
        <f>IFERROR(VLOOKUP(C48,'Datos Abierto'!$B$3:$O$46,7,FALSE),0)</f>
        <v>0</v>
      </c>
      <c r="K48" s="28">
        <f>IFERROR(VLOOKUP(C48,'Datos Abierto'!$B$3:$O$46,8,FALSE),0)</f>
        <v>0</v>
      </c>
      <c r="L48" s="28">
        <f>IFERROR(VLOOKUP(C48,'Datos Abierto'!$B$3:$O$46,9,FALSE),0)</f>
        <v>0</v>
      </c>
      <c r="M48" s="28">
        <f>IFERROR(VLOOKUP(C48,'Datos Abierto'!$B$3:$O$46,10,FALSE),0)</f>
        <v>0</v>
      </c>
      <c r="N48" s="28">
        <f>IFERROR(VLOOKUP(C48,'Datos Abierto'!$B$3:$O$46,11,FALSE),0)</f>
        <v>0</v>
      </c>
      <c r="O48" s="28">
        <f>IFERROR(VLOOKUP(C48,'Datos Abierto'!$B$3:$O$46,12,FALSE),0)</f>
        <v>0</v>
      </c>
      <c r="P48" s="28">
        <f>IFERROR(VLOOKUP(C48,'Datos Abierto'!$B$3:$O$46,13,FALSE),0)</f>
        <v>0</v>
      </c>
      <c r="Q48" s="28">
        <f>IFERROR(VLOOKUP(C48,'Datos Abierto'!$B$3:$O$46,14,FALSE),0)</f>
        <v>0</v>
      </c>
      <c r="R48" s="36">
        <f t="shared" si="5"/>
        <v>0</v>
      </c>
    </row>
    <row r="49" spans="3:18" s="15" customFormat="1" ht="18" customHeight="1">
      <c r="C49" s="26" t="s">
        <v>60</v>
      </c>
      <c r="D49" s="27"/>
      <c r="E49" s="27"/>
      <c r="F49" s="28">
        <f>IFERROR(VLOOKUP(C49,'Datos Abierto'!$B$3:$O$46,3,FALSE),0)</f>
        <v>0</v>
      </c>
      <c r="G49" s="28">
        <f>IFERROR(VLOOKUP(C49,'Datos Abierto'!$B$3:$O$46,4,FALSE),0)</f>
        <v>0</v>
      </c>
      <c r="H49" s="28">
        <f>IFERROR(VLOOKUP(C49,'Datos Abierto'!$B$3:$O$46,5,FALSE),0)</f>
        <v>0</v>
      </c>
      <c r="I49" s="28">
        <f>IFERROR(VLOOKUP(C49,'Datos Abierto'!$B$3:$O$46,6,FALSE),0)</f>
        <v>0</v>
      </c>
      <c r="J49" s="28">
        <f>IFERROR(VLOOKUP(C49,'Datos Abierto'!$B$3:$O$46,7,FALSE),0)</f>
        <v>0</v>
      </c>
      <c r="K49" s="28">
        <f>IFERROR(VLOOKUP(C49,'Datos Abierto'!$B$3:$O$46,8,FALSE),0)</f>
        <v>0</v>
      </c>
      <c r="L49" s="28">
        <f>IFERROR(VLOOKUP(C49,'Datos Abierto'!$B$3:$O$46,9,FALSE),0)</f>
        <v>0</v>
      </c>
      <c r="M49" s="28">
        <f>IFERROR(VLOOKUP(C49,'Datos Abierto'!$B$3:$O$46,10,FALSE),0)</f>
        <v>0</v>
      </c>
      <c r="N49" s="28">
        <f>IFERROR(VLOOKUP(C49,'Datos Abierto'!$B$3:$O$46,11,FALSE),0)</f>
        <v>0</v>
      </c>
      <c r="O49" s="28">
        <f>IFERROR(VLOOKUP(C49,'Datos Abierto'!$B$3:$O$46,12,FALSE),0)</f>
        <v>0</v>
      </c>
      <c r="P49" s="28">
        <f>IFERROR(VLOOKUP(C49,'Datos Abierto'!$B$3:$O$46,13,FALSE),0)</f>
        <v>0</v>
      </c>
      <c r="Q49" s="28">
        <f>IFERROR(VLOOKUP(C49,'Datos Abierto'!$B$3:$O$46,14,FALSE),0)</f>
        <v>0</v>
      </c>
      <c r="R49" s="36">
        <f t="shared" si="5"/>
        <v>0</v>
      </c>
    </row>
    <row r="50" spans="3:18" s="15" customFormat="1" ht="18" customHeight="1">
      <c r="C50" s="26" t="s">
        <v>61</v>
      </c>
      <c r="D50" s="27"/>
      <c r="E50" s="27"/>
      <c r="F50" s="28">
        <f>IFERROR(VLOOKUP(C50,'Datos Abierto'!$B$3:$O$46,3,FALSE),0)</f>
        <v>0</v>
      </c>
      <c r="G50" s="28">
        <f>IFERROR(VLOOKUP(C50,'Datos Abierto'!$B$3:$O$46,4,FALSE),0)</f>
        <v>0</v>
      </c>
      <c r="H50" s="28">
        <f>IFERROR(VLOOKUP(C50,'Datos Abierto'!$B$3:$O$46,5,FALSE),0)</f>
        <v>0</v>
      </c>
      <c r="I50" s="28">
        <f>IFERROR(VLOOKUP(C50,'Datos Abierto'!$B$3:$O$46,6,FALSE),0)</f>
        <v>0</v>
      </c>
      <c r="J50" s="28">
        <f>IFERROR(VLOOKUP(C50,'Datos Abierto'!$B$3:$O$46,7,FALSE),0)</f>
        <v>0</v>
      </c>
      <c r="K50" s="28">
        <f>IFERROR(VLOOKUP(C50,'Datos Abierto'!$B$3:$O$46,8,FALSE),0)</f>
        <v>0</v>
      </c>
      <c r="L50" s="28">
        <f>IFERROR(VLOOKUP(C50,'Datos Abierto'!$B$3:$O$46,9,FALSE),0)</f>
        <v>0</v>
      </c>
      <c r="M50" s="28">
        <f>IFERROR(VLOOKUP(C50,'Datos Abierto'!$B$3:$O$46,10,FALSE),0)</f>
        <v>0</v>
      </c>
      <c r="N50" s="28">
        <f>IFERROR(VLOOKUP(C50,'Datos Abierto'!$B$3:$O$46,11,FALSE),0)</f>
        <v>0</v>
      </c>
      <c r="O50" s="28">
        <f>IFERROR(VLOOKUP(C50,'Datos Abierto'!$B$3:$O$46,12,FALSE),0)</f>
        <v>0</v>
      </c>
      <c r="P50" s="28">
        <f>IFERROR(VLOOKUP(C50,'Datos Abierto'!$B$3:$O$46,13,FALSE),0)</f>
        <v>0</v>
      </c>
      <c r="Q50" s="28">
        <f>IFERROR(VLOOKUP(C50,'Datos Abierto'!$B$3:$O$46,14,FALSE),0)</f>
        <v>0</v>
      </c>
      <c r="R50" s="36">
        <f t="shared" si="5"/>
        <v>0</v>
      </c>
    </row>
    <row r="51" spans="3:18" s="15" customFormat="1" ht="18" customHeight="1">
      <c r="C51" s="26" t="s">
        <v>62</v>
      </c>
      <c r="D51" s="27"/>
      <c r="E51" s="27"/>
      <c r="F51" s="28">
        <f>IFERROR(VLOOKUP(C51,'Datos Abierto'!$B$3:$O$46,3,FALSE),0)</f>
        <v>0</v>
      </c>
      <c r="G51" s="28">
        <f>IFERROR(VLOOKUP(C51,'Datos Abierto'!$B$3:$O$46,4,FALSE),0)</f>
        <v>0</v>
      </c>
      <c r="H51" s="28">
        <f>IFERROR(VLOOKUP(C51,'Datos Abierto'!$B$3:$O$46,5,FALSE),0)</f>
        <v>0</v>
      </c>
      <c r="I51" s="28">
        <f>IFERROR(VLOOKUP(C51,'Datos Abierto'!$B$3:$O$46,6,FALSE),0)</f>
        <v>0</v>
      </c>
      <c r="J51" s="28">
        <f>IFERROR(VLOOKUP(C51,'Datos Abierto'!$B$3:$O$46,7,FALSE),0)</f>
        <v>0</v>
      </c>
      <c r="K51" s="28">
        <f>IFERROR(VLOOKUP(C51,'Datos Abierto'!$B$3:$O$46,8,FALSE),0)</f>
        <v>0</v>
      </c>
      <c r="L51" s="28">
        <f>IFERROR(VLOOKUP(C51,'Datos Abierto'!$B$3:$O$46,9,FALSE),0)</f>
        <v>0</v>
      </c>
      <c r="M51" s="28">
        <f>IFERROR(VLOOKUP(C51,'Datos Abierto'!$B$3:$O$46,10,FALSE),0)</f>
        <v>0</v>
      </c>
      <c r="N51" s="28">
        <f>IFERROR(VLOOKUP(C51,'Datos Abierto'!$B$3:$O$46,11,FALSE),0)</f>
        <v>0</v>
      </c>
      <c r="O51" s="28">
        <f>IFERROR(VLOOKUP(C51,'Datos Abierto'!$B$3:$O$46,12,FALSE),0)</f>
        <v>0</v>
      </c>
      <c r="P51" s="28">
        <f>IFERROR(VLOOKUP(C51,'Datos Abierto'!$B$3:$O$46,13,FALSE),0)</f>
        <v>0</v>
      </c>
      <c r="Q51" s="28">
        <f>IFERROR(VLOOKUP(C51,'Datos Abierto'!$B$3:$O$46,14,FALSE),0)</f>
        <v>0</v>
      </c>
      <c r="R51" s="36">
        <f t="shared" si="5"/>
        <v>0</v>
      </c>
    </row>
    <row r="52" spans="3:18" s="15" customFormat="1" ht="18" customHeight="1">
      <c r="C52" s="26" t="s">
        <v>63</v>
      </c>
      <c r="D52" s="27"/>
      <c r="E52" s="27"/>
      <c r="F52" s="28">
        <f>IFERROR(VLOOKUP(C52,'Datos Abierto'!$B$3:$O$46,3,FALSE),0)</f>
        <v>0</v>
      </c>
      <c r="G52" s="28">
        <f>IFERROR(VLOOKUP(C52,'Datos Abierto'!$B$3:$O$46,4,FALSE),0)</f>
        <v>0</v>
      </c>
      <c r="H52" s="28">
        <f>IFERROR(VLOOKUP(C52,'Datos Abierto'!$B$3:$O$46,5,FALSE),0)</f>
        <v>0</v>
      </c>
      <c r="I52" s="28">
        <f>IFERROR(VLOOKUP(C52,'Datos Abierto'!$B$3:$O$46,6,FALSE),0)</f>
        <v>0</v>
      </c>
      <c r="J52" s="28">
        <f>IFERROR(VLOOKUP(C52,'Datos Abierto'!$B$3:$O$46,7,FALSE),0)</f>
        <v>0</v>
      </c>
      <c r="K52" s="28">
        <f>IFERROR(VLOOKUP(C52,'Datos Abierto'!$B$3:$O$46,8,FALSE),0)</f>
        <v>0</v>
      </c>
      <c r="L52" s="28">
        <f>IFERROR(VLOOKUP(C52,'Datos Abierto'!$B$3:$O$46,9,FALSE),0)</f>
        <v>0</v>
      </c>
      <c r="M52" s="28">
        <f>IFERROR(VLOOKUP(C52,'Datos Abierto'!$B$3:$O$46,10,FALSE),0)</f>
        <v>0</v>
      </c>
      <c r="N52" s="28">
        <f>IFERROR(VLOOKUP(C52,'Datos Abierto'!$B$3:$O$46,11,FALSE),0)</f>
        <v>0</v>
      </c>
      <c r="O52" s="28">
        <f>IFERROR(VLOOKUP(C52,'Datos Abierto'!$B$3:$O$46,12,FALSE),0)</f>
        <v>0</v>
      </c>
      <c r="P52" s="28">
        <f>IFERROR(VLOOKUP(C52,'Datos Abierto'!$B$3:$O$46,13,FALSE),0)</f>
        <v>0</v>
      </c>
      <c r="Q52" s="28">
        <f>IFERROR(VLOOKUP(C52,'Datos Abierto'!$B$3:$O$46,14,FALSE),0)</f>
        <v>0</v>
      </c>
      <c r="R52" s="36">
        <f t="shared" si="5"/>
        <v>0</v>
      </c>
    </row>
    <row r="53" spans="3:18" s="16" customFormat="1" ht="18" customHeight="1">
      <c r="C53" s="30" t="s">
        <v>64</v>
      </c>
      <c r="D53" s="31">
        <f>SUM(D54:D62)</f>
        <v>88990000</v>
      </c>
      <c r="E53" s="31">
        <f t="shared" ref="E53" si="6">SUM(E54:E62)</f>
        <v>65890496.920000002</v>
      </c>
      <c r="F53" s="31">
        <f>IFERROR(VLOOKUP(C53,'Datos Abierto'!$B$3:$O$46,3,FALSE),0)</f>
        <v>0</v>
      </c>
      <c r="G53" s="31">
        <f>IFERROR(VLOOKUP(C53,'Datos Abierto'!$B$3:$O$46,4,FALSE),0)</f>
        <v>6441732.0700000003</v>
      </c>
      <c r="H53" s="31">
        <f>IFERROR(VLOOKUP(C53,'Datos Abierto'!$B$3:$O$46,5,FALSE),0)</f>
        <v>3460143.96</v>
      </c>
      <c r="I53" s="31">
        <f>IFERROR(VLOOKUP(C53,'Datos Abierto'!$B$3:$O$46,6,FALSE),0)</f>
        <v>9092836.4499999993</v>
      </c>
      <c r="J53" s="31">
        <f>IFERROR(VLOOKUP(C53,'Datos Abierto'!$B$3:$O$46,7,FALSE),0)</f>
        <v>2416502.42</v>
      </c>
      <c r="K53" s="31">
        <f>IFERROR(VLOOKUP(C53,'Datos Abierto'!$B$3:$O$46,8,FALSE),0)</f>
        <v>1671316.6</v>
      </c>
      <c r="L53" s="31">
        <f>IFERROR(VLOOKUP(C53,'Datos Abierto'!$B$3:$O$46,9,FALSE),0)</f>
        <v>1764100</v>
      </c>
      <c r="M53" s="31">
        <f>IFERROR(VLOOKUP(C53,'Datos Abierto'!$B$3:$O$46,10,FALSE),0)</f>
        <v>15142339.800000001</v>
      </c>
      <c r="N53" s="31">
        <f>IFERROR(VLOOKUP(D53,'Datos Abierto'!$B$3:$O$46,10,FALSE),0)</f>
        <v>0</v>
      </c>
      <c r="O53" s="31">
        <f>IFERROR(VLOOKUP(E53,'Datos Abierto'!$B$3:$O$46,10,FALSE),0)</f>
        <v>0</v>
      </c>
      <c r="P53" s="31">
        <f>IFERROR(VLOOKUP(F53,'Datos Abierto'!$B$3:$O$46,10,FALSE),0)</f>
        <v>0</v>
      </c>
      <c r="Q53" s="31">
        <f>IFERROR(VLOOKUP(G53,'Datos Abierto'!$B$3:$O$46,10,FALSE),0)</f>
        <v>0</v>
      </c>
      <c r="R53" s="36">
        <f t="shared" si="5"/>
        <v>39988971.299999997</v>
      </c>
    </row>
    <row r="54" spans="3:18" s="15" customFormat="1" ht="18" customHeight="1">
      <c r="C54" s="26" t="s">
        <v>65</v>
      </c>
      <c r="D54" s="29">
        <v>9690000</v>
      </c>
      <c r="E54" s="29">
        <v>30690000</v>
      </c>
      <c r="F54" s="28">
        <f>IFERROR(VLOOKUP(C54,'Datos Abierto'!$B$3:$O$46,3,FALSE),0)</f>
        <v>0</v>
      </c>
      <c r="G54" s="28">
        <f>IFERROR(VLOOKUP(C54,'Datos Abierto'!$B$3:$O$46,4,FALSE),0)</f>
        <v>1608155.12</v>
      </c>
      <c r="H54" s="28">
        <f>IFERROR(VLOOKUP(C54,'Datos Abierto'!$B$3:$O$46,5,FALSE),0)</f>
        <v>0</v>
      </c>
      <c r="I54" s="28">
        <f>IFERROR(VLOOKUP(C54,'Datos Abierto'!$B$3:$O$46,6,FALSE),0)</f>
        <v>7204990.3200000003</v>
      </c>
      <c r="J54" s="28">
        <f>IFERROR(VLOOKUP(C54,'Datos Abierto'!$B$3:$O$46,7,FALSE),0)</f>
        <v>716830.42</v>
      </c>
      <c r="K54" s="28">
        <f>IFERROR(VLOOKUP(C54,'Datos Abierto'!$B$3:$O$46,8,FALSE),0)</f>
        <v>1671316.6</v>
      </c>
      <c r="L54" s="28">
        <f>IFERROR(VLOOKUP(C54,'Datos Abierto'!$B$3:$O$46,9,FALSE),0)</f>
        <v>0</v>
      </c>
      <c r="M54" s="28">
        <f>IFERROR(VLOOKUP(C54,'Datos Abierto'!$B$3:$O$46,10,FALSE),0)</f>
        <v>0</v>
      </c>
      <c r="N54" s="28">
        <f>IFERROR(VLOOKUP(C54,'Datos Abierto'!$B$3:$O$46,11,FALSE),0)</f>
        <v>0</v>
      </c>
      <c r="O54" s="28">
        <f>IFERROR(VLOOKUP(C54,'Datos Abierto'!$B$3:$O$46,12,FALSE),0)</f>
        <v>0</v>
      </c>
      <c r="P54" s="28">
        <f>IFERROR(VLOOKUP(C54,'Datos Abierto'!$B$3:$O$46,13,FALSE),0)</f>
        <v>0</v>
      </c>
      <c r="Q54" s="28">
        <f>IFERROR(VLOOKUP(C54,'Datos Abierto'!$B$3:$O$46,14,FALSE),0)</f>
        <v>0</v>
      </c>
      <c r="R54" s="36">
        <f t="shared" si="5"/>
        <v>11201292.460000001</v>
      </c>
    </row>
    <row r="55" spans="3:18" s="15" customFormat="1" ht="18" customHeight="1">
      <c r="C55" s="26" t="s">
        <v>66</v>
      </c>
      <c r="D55" s="27">
        <v>2000000</v>
      </c>
      <c r="E55" s="29">
        <v>0</v>
      </c>
      <c r="F55" s="28">
        <f>IFERROR(VLOOKUP(C55,'Datos Abierto'!$B$3:$O$46,3,FALSE),0)</f>
        <v>0</v>
      </c>
      <c r="G55" s="28">
        <f>IFERROR(VLOOKUP(C55,'Datos Abierto'!$B$3:$O$46,4,FALSE),0)</f>
        <v>0</v>
      </c>
      <c r="H55" s="28">
        <f>IFERROR(VLOOKUP(C55,'Datos Abierto'!$B$3:$O$46,5,FALSE),0)</f>
        <v>0</v>
      </c>
      <c r="I55" s="28">
        <f>IFERROR(VLOOKUP(C55,'Datos Abierto'!$B$3:$O$46,6,FALSE),0)</f>
        <v>0</v>
      </c>
      <c r="J55" s="28" t="str">
        <f>IFERROR(VLOOKUP(C55,'Datos Abierto'!$B$3:$O$46,7,FALSE),0)</f>
        <v xml:space="preserve">                                                                -  </v>
      </c>
      <c r="K55" s="28">
        <f>IFERROR(VLOOKUP(C55,'Datos Abierto'!$B$3:$O$46,8,FALSE),0)</f>
        <v>0</v>
      </c>
      <c r="L55" s="28">
        <f>IFERROR(VLOOKUP(C55,'Datos Abierto'!$B$3:$O$46,9,FALSE),0)</f>
        <v>0</v>
      </c>
      <c r="M55" s="28">
        <f>IFERROR(VLOOKUP(C55,'Datos Abierto'!$B$3:$O$46,10,FALSE),0)</f>
        <v>0</v>
      </c>
      <c r="N55" s="28">
        <f>IFERROR(VLOOKUP(C55,'Datos Abierto'!$B$3:$O$46,11,FALSE),0)</f>
        <v>0</v>
      </c>
      <c r="O55" s="28">
        <f>IFERROR(VLOOKUP(C55,'Datos Abierto'!$B$3:$O$46,12,FALSE),0)</f>
        <v>0</v>
      </c>
      <c r="P55" s="28">
        <f>IFERROR(VLOOKUP(C55,'Datos Abierto'!$B$3:$O$46,13,FALSE),0)</f>
        <v>0</v>
      </c>
      <c r="Q55" s="28">
        <f>IFERROR(VLOOKUP(C55,'Datos Abierto'!$B$3:$O$46,14,FALSE),0)</f>
        <v>0</v>
      </c>
      <c r="R55" s="36">
        <f t="shared" si="5"/>
        <v>0</v>
      </c>
    </row>
    <row r="56" spans="3:18" s="15" customFormat="1" ht="18" customHeight="1">
      <c r="C56" s="26" t="s">
        <v>67</v>
      </c>
      <c r="D56" s="27">
        <v>70300000</v>
      </c>
      <c r="E56" s="27">
        <v>1021000</v>
      </c>
      <c r="F56" s="28">
        <f>IFERROR(VLOOKUP(C56,'Datos Abierto'!$B$3:$O$46,3,FALSE),0)</f>
        <v>0</v>
      </c>
      <c r="G56" s="28">
        <f>IFERROR(VLOOKUP(C56,'Datos Abierto'!$B$3:$O$46,4,FALSE),0)</f>
        <v>0</v>
      </c>
      <c r="H56" s="28">
        <f>IFERROR(VLOOKUP(C56,'Datos Abierto'!$B$3:$O$46,5,FALSE),0)</f>
        <v>0</v>
      </c>
      <c r="I56" s="28">
        <f>IFERROR(VLOOKUP(C56,'Datos Abierto'!$B$3:$O$46,6,FALSE),0)</f>
        <v>0</v>
      </c>
      <c r="J56" s="28" t="str">
        <f>IFERROR(VLOOKUP(C56,'Datos Abierto'!$B$3:$O$46,7,FALSE),0)</f>
        <v xml:space="preserve">                                                                -  </v>
      </c>
      <c r="K56" s="28">
        <f>IFERROR(VLOOKUP(C56,'Datos Abierto'!$B$3:$O$46,8,FALSE),0)</f>
        <v>0</v>
      </c>
      <c r="L56" s="28">
        <f>IFERROR(VLOOKUP(C56,'Datos Abierto'!$B$3:$O$46,9,FALSE),0)</f>
        <v>0</v>
      </c>
      <c r="M56" s="28">
        <f>IFERROR(VLOOKUP(C56,'Datos Abierto'!$B$3:$O$46,10,FALSE),0)</f>
        <v>0</v>
      </c>
      <c r="N56" s="28">
        <f>IFERROR(VLOOKUP(C56,'Datos Abierto'!$B$3:$O$46,11,FALSE),0)</f>
        <v>0</v>
      </c>
      <c r="O56" s="28">
        <f>IFERROR(VLOOKUP(C56,'Datos Abierto'!$B$3:$O$46,12,FALSE),0)</f>
        <v>0</v>
      </c>
      <c r="P56" s="28">
        <f>IFERROR(VLOOKUP(C56,'Datos Abierto'!$B$3:$O$46,13,FALSE),0)</f>
        <v>0</v>
      </c>
      <c r="Q56" s="28">
        <f>IFERROR(VLOOKUP(C56,'Datos Abierto'!$B$3:$O$46,14,FALSE),0)</f>
        <v>0</v>
      </c>
      <c r="R56" s="36">
        <f t="shared" si="5"/>
        <v>0</v>
      </c>
    </row>
    <row r="57" spans="3:18" s="15" customFormat="1" ht="18" customHeight="1">
      <c r="C57" s="26" t="s">
        <v>68</v>
      </c>
      <c r="D57" s="27">
        <v>0</v>
      </c>
      <c r="E57" s="27">
        <v>0</v>
      </c>
      <c r="F57" s="28">
        <f>IFERROR(VLOOKUP(C57,'Datos Abierto'!$B$3:$O$46,3,FALSE),0)</f>
        <v>0</v>
      </c>
      <c r="G57" s="28">
        <f>IFERROR(VLOOKUP(C57,'Datos Abierto'!$B$3:$O$46,4,FALSE),0)</f>
        <v>0</v>
      </c>
      <c r="H57" s="28">
        <f>IFERROR(VLOOKUP(C57,'Datos Abierto'!$B$3:$O$46,5,FALSE),0)</f>
        <v>0</v>
      </c>
      <c r="I57" s="28">
        <f>IFERROR(VLOOKUP(C57,'Datos Abierto'!$B$3:$O$46,6,FALSE),0)</f>
        <v>0</v>
      </c>
      <c r="J57" s="28">
        <f>IFERROR(VLOOKUP(C57,'Datos Abierto'!$B$3:$O$46,7,FALSE),0)</f>
        <v>0</v>
      </c>
      <c r="K57" s="28">
        <f>IFERROR(VLOOKUP(C57,'Datos Abierto'!$B$3:$O$46,8,FALSE),0)</f>
        <v>0</v>
      </c>
      <c r="L57" s="28">
        <f>IFERROR(VLOOKUP(C57,'Datos Abierto'!$B$3:$O$46,9,FALSE),0)</f>
        <v>0</v>
      </c>
      <c r="M57" s="28">
        <f>IFERROR(VLOOKUP(C57,'Datos Abierto'!$B$3:$O$46,10,FALSE),0)</f>
        <v>0</v>
      </c>
      <c r="N57" s="28">
        <f>IFERROR(VLOOKUP(C57,'Datos Abierto'!$B$3:$O$46,11,FALSE),0)</f>
        <v>0</v>
      </c>
      <c r="O57" s="28">
        <f>IFERROR(VLOOKUP(C57,'Datos Abierto'!$B$3:$O$46,12,FALSE),0)</f>
        <v>0</v>
      </c>
      <c r="P57" s="28">
        <f>IFERROR(VLOOKUP(C57,'Datos Abierto'!$B$3:$O$46,13,FALSE),0)</f>
        <v>0</v>
      </c>
      <c r="Q57" s="28">
        <f>IFERROR(VLOOKUP(C57,'Datos Abierto'!$B$3:$O$46,14,FALSE),0)</f>
        <v>0</v>
      </c>
      <c r="R57" s="36">
        <f t="shared" si="5"/>
        <v>0</v>
      </c>
    </row>
    <row r="58" spans="3:18" s="15" customFormat="1" ht="18" customHeight="1">
      <c r="C58" s="26" t="s">
        <v>69</v>
      </c>
      <c r="D58" s="27">
        <v>4500000</v>
      </c>
      <c r="E58" s="27">
        <f>+D58+27179496.92</f>
        <v>31679496.920000002</v>
      </c>
      <c r="F58" s="28">
        <f>IFERROR(VLOOKUP(C58,'Datos Abierto'!$B$3:$O$46,3,FALSE),0)</f>
        <v>0</v>
      </c>
      <c r="G58" s="28">
        <f>IFERROR(VLOOKUP(C58,'Datos Abierto'!$B$3:$O$46,4,FALSE),0)</f>
        <v>3785584.95</v>
      </c>
      <c r="H58" s="28">
        <f>IFERROR(VLOOKUP(C58,'Datos Abierto'!$B$3:$O$46,5,FALSE),0)</f>
        <v>0</v>
      </c>
      <c r="I58" s="28">
        <f>IFERROR(VLOOKUP(C58,'Datos Abierto'!$B$3:$O$46,6,FALSE),0)</f>
        <v>0</v>
      </c>
      <c r="J58" s="28">
        <f>IFERROR(VLOOKUP(C58,'Datos Abierto'!$B$3:$O$46,7,FALSE),0)</f>
        <v>1699672</v>
      </c>
      <c r="K58" s="28">
        <f>IFERROR(VLOOKUP(C58,'Datos Abierto'!$B$3:$O$46,8,FALSE),0)</f>
        <v>0</v>
      </c>
      <c r="L58" s="28">
        <f>IFERROR(VLOOKUP(C58,'Datos Abierto'!$B$3:$O$46,9,FALSE),0)</f>
        <v>1764100</v>
      </c>
      <c r="M58" s="28">
        <f>IFERROR(VLOOKUP(C58,'Datos Abierto'!$B$3:$O$46,10,FALSE),0)</f>
        <v>15142339.800000001</v>
      </c>
      <c r="N58" s="28">
        <f>IFERROR(VLOOKUP(C58,'Datos Abierto'!$B$3:$O$46,11,FALSE),0)</f>
        <v>0</v>
      </c>
      <c r="O58" s="28">
        <f>IFERROR(VLOOKUP(C58,'Datos Abierto'!$B$3:$O$46,12,FALSE),0)</f>
        <v>0</v>
      </c>
      <c r="P58" s="28">
        <f>IFERROR(VLOOKUP(C58,'Datos Abierto'!$B$3:$O$46,13,FALSE),0)</f>
        <v>0</v>
      </c>
      <c r="Q58" s="28">
        <f>IFERROR(VLOOKUP(C58,'Datos Abierto'!$B$3:$O$46,14,FALSE),0)</f>
        <v>0</v>
      </c>
      <c r="R58" s="36">
        <f t="shared" si="5"/>
        <v>22391696.75</v>
      </c>
    </row>
    <row r="59" spans="3:18" s="15" customFormat="1" ht="18" customHeight="1">
      <c r="C59" s="26" t="s">
        <v>70</v>
      </c>
      <c r="D59" s="27">
        <v>1000000</v>
      </c>
      <c r="E59" s="27">
        <v>1000000</v>
      </c>
      <c r="F59" s="28">
        <f>IFERROR(VLOOKUP(C59,'Datos Abierto'!$B$3:$O$46,3,FALSE),0)</f>
        <v>0</v>
      </c>
      <c r="G59" s="28">
        <f>IFERROR(VLOOKUP(C59,'Datos Abierto'!$B$3:$O$46,4,FALSE),0)</f>
        <v>0</v>
      </c>
      <c r="H59" s="28">
        <f>IFERROR(VLOOKUP(C59,'Datos Abierto'!$B$3:$O$46,5,FALSE),0)</f>
        <v>0</v>
      </c>
      <c r="I59" s="28">
        <f>IFERROR(VLOOKUP(C59,'Datos Abierto'!$B$3:$O$46,6,FALSE),0)</f>
        <v>0</v>
      </c>
      <c r="J59" s="28">
        <f>IFERROR(VLOOKUP(C59,'Datos Abierto'!$B$3:$O$46,7,FALSE),0)</f>
        <v>0</v>
      </c>
      <c r="K59" s="28">
        <f>IFERROR(VLOOKUP(C59,'Datos Abierto'!$B$3:$O$46,8,FALSE),0)</f>
        <v>0</v>
      </c>
      <c r="L59" s="28">
        <f>IFERROR(VLOOKUP(C59,'Datos Abierto'!$B$3:$O$46,9,FALSE),0)</f>
        <v>0</v>
      </c>
      <c r="M59" s="28">
        <f>IFERROR(VLOOKUP(C59,'Datos Abierto'!$B$3:$O$46,10,FALSE),0)</f>
        <v>0</v>
      </c>
      <c r="N59" s="28">
        <f>IFERROR(VLOOKUP(C59,'Datos Abierto'!$B$3:$O$46,11,FALSE),0)</f>
        <v>0</v>
      </c>
      <c r="O59" s="28">
        <f>IFERROR(VLOOKUP(C59,'Datos Abierto'!$B$3:$O$46,12,FALSE),0)</f>
        <v>0</v>
      </c>
      <c r="P59" s="28">
        <f>IFERROR(VLOOKUP(C59,'Datos Abierto'!$B$3:$O$46,13,FALSE),0)</f>
        <v>0</v>
      </c>
      <c r="Q59" s="28">
        <f>IFERROR(VLOOKUP(C59,'Datos Abierto'!$B$3:$O$46,14,FALSE),0)</f>
        <v>0</v>
      </c>
      <c r="R59" s="36">
        <f t="shared" si="5"/>
        <v>0</v>
      </c>
    </row>
    <row r="60" spans="3:18" s="15" customFormat="1" ht="18" customHeight="1">
      <c r="C60" s="26" t="s">
        <v>71</v>
      </c>
      <c r="D60" s="27">
        <v>0</v>
      </c>
      <c r="E60" s="27">
        <v>0</v>
      </c>
      <c r="F60" s="28">
        <f>IFERROR(VLOOKUP(C60,'Datos Abierto'!$B$3:$O$46,3,FALSE),0)</f>
        <v>0</v>
      </c>
      <c r="G60" s="28">
        <f>IFERROR(VLOOKUP(C60,'Datos Abierto'!$B$3:$O$46,4,FALSE),0)</f>
        <v>0</v>
      </c>
      <c r="H60" s="28">
        <f>IFERROR(VLOOKUP(C60,'Datos Abierto'!$B$3:$O$46,5,FALSE),0)</f>
        <v>0</v>
      </c>
      <c r="I60" s="28">
        <f>IFERROR(VLOOKUP(C60,'Datos Abierto'!$B$3:$O$46,6,FALSE),0)</f>
        <v>0</v>
      </c>
      <c r="J60" s="28">
        <f>IFERROR(VLOOKUP(C60,'Datos Abierto'!$B$3:$O$46,7,FALSE),0)</f>
        <v>0</v>
      </c>
      <c r="K60" s="28">
        <f>IFERROR(VLOOKUP(C60,'Datos Abierto'!$B$3:$O$46,8,FALSE),0)</f>
        <v>0</v>
      </c>
      <c r="L60" s="28">
        <f>IFERROR(VLOOKUP(C60,'Datos Abierto'!$B$3:$O$46,9,FALSE),0)</f>
        <v>0</v>
      </c>
      <c r="M60" s="28">
        <f>IFERROR(VLOOKUP(C60,'Datos Abierto'!$B$3:$O$46,10,FALSE),0)</f>
        <v>0</v>
      </c>
      <c r="N60" s="28">
        <f>IFERROR(VLOOKUP(C60,'Datos Abierto'!$B$3:$O$46,11,FALSE),0)</f>
        <v>0</v>
      </c>
      <c r="O60" s="28">
        <f>IFERROR(VLOOKUP(C60,'Datos Abierto'!$B$3:$O$46,12,FALSE),0)</f>
        <v>0</v>
      </c>
      <c r="P60" s="28">
        <f>IFERROR(VLOOKUP(C60,'Datos Abierto'!$B$3:$O$46,13,FALSE),0)</f>
        <v>0</v>
      </c>
      <c r="Q60" s="28">
        <f>IFERROR(VLOOKUP(C60,'Datos Abierto'!$B$3:$O$46,14,FALSE),0)</f>
        <v>0</v>
      </c>
      <c r="R60" s="36">
        <f t="shared" si="5"/>
        <v>0</v>
      </c>
    </row>
    <row r="61" spans="3:18" s="15" customFormat="1" ht="18" customHeight="1">
      <c r="C61" s="26" t="s">
        <v>72</v>
      </c>
      <c r="D61" s="27">
        <v>1000000</v>
      </c>
      <c r="E61" s="27">
        <v>1000000</v>
      </c>
      <c r="F61" s="28">
        <f>IFERROR(VLOOKUP(C61,'Datos Abierto'!$B$3:$O$46,3,FALSE),0)</f>
        <v>0</v>
      </c>
      <c r="G61" s="28">
        <f>IFERROR(VLOOKUP(C61,'Datos Abierto'!$B$3:$O$46,4,FALSE),0)</f>
        <v>723492</v>
      </c>
      <c r="H61" s="28">
        <f>IFERROR(VLOOKUP(C61,'Datos Abierto'!$B$3:$O$46,5,FALSE),0)</f>
        <v>0</v>
      </c>
      <c r="I61" s="28">
        <f>IFERROR(VLOOKUP(C61,'Datos Abierto'!$B$3:$O$46,6,FALSE),0)</f>
        <v>0</v>
      </c>
      <c r="J61" s="28">
        <f>IFERROR(VLOOKUP(C61,'Datos Abierto'!$B$3:$O$46,7,FALSE),0)</f>
        <v>0</v>
      </c>
      <c r="K61" s="28">
        <f>IFERROR(VLOOKUP(C61,'Datos Abierto'!$B$3:$O$46,8,FALSE),0)</f>
        <v>0</v>
      </c>
      <c r="L61" s="28">
        <f>IFERROR(VLOOKUP(C61,'Datos Abierto'!$B$3:$O$46,9,FALSE),0)</f>
        <v>0</v>
      </c>
      <c r="M61" s="28">
        <f>IFERROR(VLOOKUP(C61,'Datos Abierto'!$B$3:$O$46,10,FALSE),0)</f>
        <v>0</v>
      </c>
      <c r="N61" s="28">
        <f>IFERROR(VLOOKUP(C61,'Datos Abierto'!$B$3:$O$46,11,FALSE),0)</f>
        <v>0</v>
      </c>
      <c r="O61" s="28">
        <f>IFERROR(VLOOKUP(C61,'Datos Abierto'!$B$3:$O$46,12,FALSE),0)</f>
        <v>0</v>
      </c>
      <c r="P61" s="28">
        <f>IFERROR(VLOOKUP(C61,'Datos Abierto'!$B$3:$O$46,13,FALSE),0)</f>
        <v>0</v>
      </c>
      <c r="Q61" s="28">
        <f>IFERROR(VLOOKUP(C61,'Datos Abierto'!$B$3:$O$46,14,FALSE),0)</f>
        <v>0</v>
      </c>
      <c r="R61" s="36">
        <f t="shared" si="5"/>
        <v>723492</v>
      </c>
    </row>
    <row r="62" spans="3:18" s="15" customFormat="1" ht="18" customHeight="1">
      <c r="C62" s="26" t="s">
        <v>73</v>
      </c>
      <c r="D62" s="27">
        <v>500000</v>
      </c>
      <c r="E62" s="27">
        <v>500000</v>
      </c>
      <c r="F62" s="28">
        <f>IFERROR(VLOOKUP(C62,'Datos Abierto'!$B$3:$O$46,3,FALSE),0)</f>
        <v>0</v>
      </c>
      <c r="G62" s="28">
        <f>IFERROR(VLOOKUP(C62,'Datos Abierto'!$B$3:$O$46,4,FALSE),0)</f>
        <v>324500</v>
      </c>
      <c r="H62" s="28">
        <f>IFERROR(VLOOKUP(C62,'Datos Abierto'!$B$3:$O$46,5,FALSE),0)</f>
        <v>0</v>
      </c>
      <c r="I62" s="28">
        <f>IFERROR(VLOOKUP(C62,'Datos Abierto'!$B$3:$O$46,6,FALSE),0)</f>
        <v>0</v>
      </c>
      <c r="J62" s="28">
        <f>IFERROR(VLOOKUP(C62,'Datos Abierto'!$B$3:$O$46,7,FALSE),0)</f>
        <v>0</v>
      </c>
      <c r="K62" s="28">
        <f>IFERROR(VLOOKUP(C62,'Datos Abierto'!$B$3:$O$46,8,FALSE),0)</f>
        <v>0</v>
      </c>
      <c r="L62" s="28">
        <f>IFERROR(VLOOKUP(C62,'Datos Abierto'!$B$3:$O$46,9,FALSE),0)</f>
        <v>0</v>
      </c>
      <c r="M62" s="28">
        <f>IFERROR(VLOOKUP(C62,'Datos Abierto'!$B$3:$O$46,10,FALSE),0)</f>
        <v>0</v>
      </c>
      <c r="N62" s="28">
        <f>IFERROR(VLOOKUP(C62,'Datos Abierto'!$B$3:$O$46,11,FALSE),0)</f>
        <v>0</v>
      </c>
      <c r="O62" s="28">
        <f>IFERROR(VLOOKUP(C62,'Datos Abierto'!$B$3:$O$46,12,FALSE),0)</f>
        <v>0</v>
      </c>
      <c r="P62" s="28">
        <f>IFERROR(VLOOKUP(C62,'Datos Abierto'!$B$3:$O$46,13,FALSE),0)</f>
        <v>0</v>
      </c>
      <c r="Q62" s="28">
        <f>IFERROR(VLOOKUP(C62,'Datos Abierto'!$B$3:$O$46,14,FALSE),0)</f>
        <v>0</v>
      </c>
      <c r="R62" s="36">
        <f t="shared" si="5"/>
        <v>324500</v>
      </c>
    </row>
    <row r="63" spans="3:18" s="53" customFormat="1" ht="18" customHeight="1">
      <c r="C63" s="30" t="s">
        <v>74</v>
      </c>
      <c r="D63" s="67">
        <f>+D64</f>
        <v>0</v>
      </c>
      <c r="E63" s="67">
        <f>+E64</f>
        <v>10000000</v>
      </c>
      <c r="F63" s="28">
        <f>IFERROR(VLOOKUP(C63,'Datos Abierto'!$B$3:$O$46,10,FALSE),0)</f>
        <v>1800000</v>
      </c>
      <c r="G63" s="28">
        <f>IFERROR(VLOOKUP(C63,'Datos Abierto'!$B$3:$O$46,4,FALSE),0)</f>
        <v>0</v>
      </c>
      <c r="H63" s="28">
        <f>IFERROR(VLOOKUP(C63,'Datos Abierto'!$B$3:$O$46,5,FALSE),0)</f>
        <v>0</v>
      </c>
      <c r="I63" s="28">
        <f>IFERROR(VLOOKUP(C63,'Datos Abierto'!$B$3:$O$46,6,FALSE),0)</f>
        <v>0</v>
      </c>
      <c r="J63" s="28">
        <f>IFERROR(VLOOKUP(C63,'Datos Abierto'!$B$3:$O$46,10,FALSE),0)</f>
        <v>1800000</v>
      </c>
      <c r="K63" s="28">
        <f>IFERROR(VLOOKUP(C63,'Datos Abierto'!$B$3:$O$46,8,FALSE),0)</f>
        <v>0</v>
      </c>
      <c r="L63" s="28">
        <f>IFERROR(VLOOKUP(C63,'Datos Abierto'!$B$3:$O$46,9,FALSE),0)</f>
        <v>0</v>
      </c>
      <c r="M63" s="31">
        <f>IFERROR(VLOOKUP(C63,'Datos Abierto'!$B$3:$O$46,10,FALSE),0)</f>
        <v>1800000</v>
      </c>
      <c r="N63" s="31">
        <f>+SUMIFS('Datos Abierto'!$K$3:$K$44,'Datos Abierto'!$B$3:$B$44,D63)</f>
        <v>0</v>
      </c>
      <c r="O63" s="31">
        <f>+SUMIFS('Datos Abierto'!$K$3:$K$44,'Datos Abierto'!$B$3:$B$44,E63)</f>
        <v>0</v>
      </c>
      <c r="P63" s="31">
        <f>+SUMIFS('Datos Abierto'!$N$3:$N$44,'Datos Abierto'!$B$3:$B$44,C63)</f>
        <v>0</v>
      </c>
      <c r="Q63" s="31">
        <f>+SUMIFS('Datos Abierto'!$O$3:$O$46,'Datos Abierto'!$B$3:$B$46,C63)</f>
        <v>0</v>
      </c>
      <c r="R63" s="68">
        <f t="shared" si="5"/>
        <v>5400000</v>
      </c>
    </row>
    <row r="64" spans="3:18" s="15" customFormat="1" ht="18" customHeight="1">
      <c r="C64" s="26" t="s">
        <v>75</v>
      </c>
      <c r="D64" s="27">
        <v>0</v>
      </c>
      <c r="E64" s="27">
        <v>10000000</v>
      </c>
      <c r="F64" s="28">
        <f>IFERROR(VLOOKUP(C64,'Datos Abierto'!$B$3:$O$46,10,FALSE),0)</f>
        <v>1800000</v>
      </c>
      <c r="G64" s="28">
        <f>IFERROR(VLOOKUP(C64,'Datos Abierto'!$B$3:$O$46,4,FALSE),0)</f>
        <v>0</v>
      </c>
      <c r="H64" s="28">
        <f>IFERROR(VLOOKUP(C64,'Datos Abierto'!$B$3:$O$46,5,FALSE),0)</f>
        <v>0</v>
      </c>
      <c r="I64" s="28">
        <f>IFERROR(VLOOKUP(C64,'Datos Abierto'!$B$3:$O$46,6,FALSE),0)</f>
        <v>0</v>
      </c>
      <c r="J64" s="28">
        <f>IFERROR(VLOOKUP(C64,'Datos Abierto'!$B$3:$O$46,10,FALSE),0)</f>
        <v>1800000</v>
      </c>
      <c r="K64" s="28">
        <f>IFERROR(VLOOKUP(C64,'Datos Abierto'!$B$3:$O$46,8,FALSE),0)</f>
        <v>0</v>
      </c>
      <c r="L64" s="28">
        <f>IFERROR(VLOOKUP(C64,'Datos Abierto'!$B$3:$O$46,9,FALSE),0)</f>
        <v>0</v>
      </c>
      <c r="M64" s="28">
        <f>IFERROR(VLOOKUP(C64,'Datos Abierto'!$B$3:$O$46,10,FALSE),0)</f>
        <v>1800000</v>
      </c>
      <c r="N64" s="28">
        <f>IFERROR(VLOOKUP(D64,'Datos Abierto'!$B$3:$O$46,10,FALSE),0)</f>
        <v>0</v>
      </c>
      <c r="O64" s="28">
        <f>IFERROR(VLOOKUP(E64,'Datos Abierto'!$B$3:$O$46,10,FALSE),0)</f>
        <v>0</v>
      </c>
      <c r="P64" s="28">
        <f>IFERROR(VLOOKUP(F64,'Datos Abierto'!$B$3:$O$46,10,FALSE),0)</f>
        <v>0</v>
      </c>
      <c r="Q64" s="28">
        <f>IFERROR(VLOOKUP(G64,'Datos Abierto'!$B$3:$O$46,10,FALSE),0)</f>
        <v>0</v>
      </c>
      <c r="R64" s="36">
        <f t="shared" si="5"/>
        <v>5400000</v>
      </c>
    </row>
    <row r="65" spans="3:18" s="15" customFormat="1" ht="18" customHeight="1">
      <c r="C65" s="26" t="s">
        <v>76</v>
      </c>
      <c r="D65" s="27"/>
      <c r="E65" s="27"/>
      <c r="F65" s="28">
        <f>IFERROR(VLOOKUP(C65,'Datos Abierto'!$B$3:$O$46,10,FALSE),0)</f>
        <v>0</v>
      </c>
      <c r="G65" s="28">
        <f>IFERROR(VLOOKUP(C65,'Datos Abierto'!$B$3:$O$46,4,FALSE),0)</f>
        <v>0</v>
      </c>
      <c r="H65" s="28">
        <f>IFERROR(VLOOKUP(C65,'Datos Abierto'!$B$3:$O$46,5,FALSE),0)</f>
        <v>0</v>
      </c>
      <c r="I65" s="28">
        <f>IFERROR(VLOOKUP(C65,'Datos Abierto'!$B$3:$O$46,6,FALSE),0)</f>
        <v>0</v>
      </c>
      <c r="J65" s="28">
        <f>IFERROR(VLOOKUP(C65,'Datos Abierto'!$B$3:$O$46,10,FALSE),0)</f>
        <v>0</v>
      </c>
      <c r="K65" s="28">
        <f>IFERROR(VLOOKUP(C65,'Datos Abierto'!$B$3:$O$46,8,FALSE),0)</f>
        <v>0</v>
      </c>
      <c r="L65" s="28">
        <f>IFERROR(VLOOKUP(C65,'Datos Abierto'!$B$3:$O$46,9,FALSE),0)</f>
        <v>0</v>
      </c>
      <c r="M65" s="28">
        <f>IFERROR(VLOOKUP(C65,'Datos Abierto'!$B$3:$O$46,10,FALSE),0)</f>
        <v>0</v>
      </c>
      <c r="N65" s="28">
        <f>IFERROR(VLOOKUP(D65,'Datos Abierto'!$B$3:$O$46,10,FALSE),0)</f>
        <v>0</v>
      </c>
      <c r="O65" s="28">
        <f>IFERROR(VLOOKUP(E65,'Datos Abierto'!$B$3:$O$46,10,FALSE),0)</f>
        <v>0</v>
      </c>
      <c r="P65" s="28">
        <f>IFERROR(VLOOKUP(F65,'Datos Abierto'!$B$3:$O$46,10,FALSE),0)</f>
        <v>0</v>
      </c>
      <c r="Q65" s="28">
        <f>IFERROR(VLOOKUP(G65,'Datos Abierto'!$B$3:$O$46,10,FALSE),0)</f>
        <v>0</v>
      </c>
      <c r="R65" s="36">
        <f t="shared" si="5"/>
        <v>0</v>
      </c>
    </row>
    <row r="66" spans="3:18" s="15" customFormat="1" ht="18" customHeight="1">
      <c r="C66" s="26" t="s">
        <v>77</v>
      </c>
      <c r="D66" s="27"/>
      <c r="E66" s="27"/>
      <c r="F66" s="28">
        <f>IFERROR(VLOOKUP(C66,'Datos Abierto'!$B$3:$O$46,10,FALSE),0)</f>
        <v>0</v>
      </c>
      <c r="G66" s="28">
        <f>IFERROR(VLOOKUP(C66,'Datos Abierto'!$B$3:$O$46,4,FALSE),0)</f>
        <v>0</v>
      </c>
      <c r="H66" s="28">
        <f>IFERROR(VLOOKUP(C66,'Datos Abierto'!$B$3:$O$46,5,FALSE),0)</f>
        <v>0</v>
      </c>
      <c r="I66" s="28">
        <f>IFERROR(VLOOKUP(C66,'Datos Abierto'!$B$3:$O$46,6,FALSE),0)</f>
        <v>0</v>
      </c>
      <c r="J66" s="28">
        <f>IFERROR(VLOOKUP(C66,'Datos Abierto'!$B$3:$O$46,10,FALSE),0)</f>
        <v>0</v>
      </c>
      <c r="K66" s="28">
        <f>IFERROR(VLOOKUP(C66,'Datos Abierto'!$B$3:$O$46,8,FALSE),0)</f>
        <v>0</v>
      </c>
      <c r="L66" s="28">
        <f>IFERROR(VLOOKUP(C66,'Datos Abierto'!$B$3:$O$46,9,FALSE),0)</f>
        <v>0</v>
      </c>
      <c r="M66" s="28">
        <f>IFERROR(VLOOKUP(C66,'Datos Abierto'!$B$3:$O$46,10,FALSE),0)</f>
        <v>0</v>
      </c>
      <c r="N66" s="28">
        <f>IFERROR(VLOOKUP(D66,'Datos Abierto'!$B$3:$O$46,10,FALSE),0)</f>
        <v>0</v>
      </c>
      <c r="O66" s="28">
        <f>IFERROR(VLOOKUP(E66,'Datos Abierto'!$B$3:$O$46,10,FALSE),0)</f>
        <v>0</v>
      </c>
      <c r="P66" s="28">
        <f>IFERROR(VLOOKUP(F66,'Datos Abierto'!$B$3:$O$46,10,FALSE),0)</f>
        <v>0</v>
      </c>
      <c r="Q66" s="28">
        <f>IFERROR(VLOOKUP(G66,'Datos Abierto'!$B$3:$O$46,10,FALSE),0)</f>
        <v>0</v>
      </c>
      <c r="R66" s="36">
        <f t="shared" si="5"/>
        <v>0</v>
      </c>
    </row>
    <row r="67" spans="3:18" s="15" customFormat="1" ht="30" customHeight="1">
      <c r="C67" s="37" t="s">
        <v>78</v>
      </c>
      <c r="D67" s="27"/>
      <c r="E67" s="27"/>
      <c r="F67" s="28">
        <f>IFERROR(VLOOKUP(C67,'Datos Abierto'!$B$3:$O$46,10,FALSE),0)</f>
        <v>0</v>
      </c>
      <c r="G67" s="28">
        <f>IFERROR(VLOOKUP(C67,'Datos Abierto'!$B$3:$O$46,4,FALSE),0)</f>
        <v>0</v>
      </c>
      <c r="H67" s="28">
        <f>IFERROR(VLOOKUP(C67,'Datos Abierto'!$B$3:$O$46,5,FALSE),0)</f>
        <v>0</v>
      </c>
      <c r="I67" s="28">
        <f>IFERROR(VLOOKUP(C67,'Datos Abierto'!$B$3:$O$46,6,FALSE),0)</f>
        <v>0</v>
      </c>
      <c r="J67" s="28">
        <f>IFERROR(VLOOKUP(C67,'Datos Abierto'!$B$3:$O$46,10,FALSE),0)</f>
        <v>0</v>
      </c>
      <c r="K67" s="28">
        <f>IFERROR(VLOOKUP(C67,'Datos Abierto'!$B$3:$O$46,8,FALSE),0)</f>
        <v>0</v>
      </c>
      <c r="L67" s="28">
        <f>IFERROR(VLOOKUP(B67,'Datos Abierto'!$B$3:$O$46,10,FALSE),0)</f>
        <v>0</v>
      </c>
      <c r="M67" s="28">
        <f>IFERROR(VLOOKUP(C67,'Datos Abierto'!$B$3:$O$46,10,FALSE),0)</f>
        <v>0</v>
      </c>
      <c r="N67" s="28">
        <f>IFERROR(VLOOKUP(D67,'Datos Abierto'!$B$3:$O$46,10,FALSE),0)</f>
        <v>0</v>
      </c>
      <c r="O67" s="28">
        <f>IFERROR(VLOOKUP(E67,'Datos Abierto'!$B$3:$O$46,10,FALSE),0)</f>
        <v>0</v>
      </c>
      <c r="P67" s="28">
        <f>IFERROR(VLOOKUP(F67,'Datos Abierto'!$B$3:$O$46,10,FALSE),0)</f>
        <v>0</v>
      </c>
      <c r="Q67" s="28">
        <f>IFERROR(VLOOKUP(G67,'Datos Abierto'!$B$3:$O$46,10,FALSE),0)</f>
        <v>0</v>
      </c>
      <c r="R67" s="36">
        <f t="shared" si="5"/>
        <v>0</v>
      </c>
    </row>
    <row r="68" spans="3:18" s="15" customFormat="1" ht="18" customHeight="1">
      <c r="C68" s="30" t="s">
        <v>79</v>
      </c>
      <c r="D68" s="27"/>
      <c r="E68" s="27"/>
      <c r="F68" s="28">
        <f>IFERROR(VLOOKUP(C68,'Datos Abierto'!$B$3:$O$46,10,FALSE),0)</f>
        <v>0</v>
      </c>
      <c r="G68" s="28">
        <f>IFERROR(VLOOKUP(C68,'Datos Abierto'!$B$3:$O$46,4,FALSE),0)</f>
        <v>0</v>
      </c>
      <c r="H68" s="28">
        <f>IFERROR(VLOOKUP(C68,'Datos Abierto'!$B$3:$O$46,5,FALSE),0)</f>
        <v>0</v>
      </c>
      <c r="I68" s="28">
        <f>IFERROR(VLOOKUP(B68,'Datos Abierto'!$B$3:$O$46,10,FALSE),0)</f>
        <v>0</v>
      </c>
      <c r="J68" s="28">
        <f>IFERROR(VLOOKUP(#REF!,'Datos Abierto'!$B$3:$O$46,10,FALSE),0)</f>
        <v>0</v>
      </c>
      <c r="K68" s="28">
        <f>IFERROR(VLOOKUP(A68,'Datos Abierto'!$B$3:$O$46,10,FALSE),0)</f>
        <v>0</v>
      </c>
      <c r="L68" s="28">
        <f>IFERROR(VLOOKUP(B68,'Datos Abierto'!$B$3:$O$46,10,FALSE),0)</f>
        <v>0</v>
      </c>
      <c r="M68" s="28">
        <f>IFERROR(VLOOKUP(C68,'Datos Abierto'!$B$3:$O$46,10,FALSE),0)</f>
        <v>0</v>
      </c>
      <c r="N68" s="28">
        <f>IFERROR(VLOOKUP(D68,'Datos Abierto'!$B$3:$O$46,10,FALSE),0)</f>
        <v>0</v>
      </c>
      <c r="O68" s="28">
        <f>IFERROR(VLOOKUP(E68,'Datos Abierto'!$B$3:$O$46,10,FALSE),0)</f>
        <v>0</v>
      </c>
      <c r="P68" s="28">
        <f>IFERROR(VLOOKUP(F68,'Datos Abierto'!$B$3:$O$46,10,FALSE),0)</f>
        <v>0</v>
      </c>
      <c r="Q68" s="28">
        <f>IFERROR(VLOOKUP(G68,'Datos Abierto'!$B$3:$O$46,10,FALSE),0)</f>
        <v>0</v>
      </c>
      <c r="R68" s="36">
        <f t="shared" si="5"/>
        <v>0</v>
      </c>
    </row>
    <row r="69" spans="3:18" s="15" customFormat="1" ht="18" customHeight="1">
      <c r="C69" s="26" t="s">
        <v>80</v>
      </c>
      <c r="D69" s="27"/>
      <c r="E69" s="27"/>
      <c r="F69" s="28">
        <f>IFERROR(VLOOKUP(C69,'Datos Abierto'!$B$3:$O$46,10,FALSE),0)</f>
        <v>0</v>
      </c>
      <c r="G69" s="28">
        <f>IFERROR(VLOOKUP(C69,'Datos Abierto'!$B$3:$O$46,4,FALSE),0)</f>
        <v>0</v>
      </c>
      <c r="H69" s="28">
        <f>IFERROR(VLOOKUP(C69,'Datos Abierto'!$B$3:$O$46,5,FALSE),0)</f>
        <v>0</v>
      </c>
      <c r="I69" s="28">
        <f>IFERROR(VLOOKUP(B69,'Datos Abierto'!$B$3:$O$46,10,FALSE),0)</f>
        <v>0</v>
      </c>
      <c r="J69" s="28">
        <f>IFERROR(VLOOKUP(#REF!,'Datos Abierto'!$B$3:$O$46,10,FALSE),0)</f>
        <v>0</v>
      </c>
      <c r="K69" s="28">
        <f>IFERROR(VLOOKUP(A69,'Datos Abierto'!$B$3:$O$46,10,FALSE),0)</f>
        <v>0</v>
      </c>
      <c r="L69" s="28">
        <f>IFERROR(VLOOKUP(B69,'Datos Abierto'!$B$3:$O$46,10,FALSE),0)</f>
        <v>0</v>
      </c>
      <c r="M69" s="28">
        <f>IFERROR(VLOOKUP(C69,'Datos Abierto'!$B$3:$O$46,10,FALSE),0)</f>
        <v>0</v>
      </c>
      <c r="N69" s="28">
        <f>IFERROR(VLOOKUP(D69,'Datos Abierto'!$B$3:$O$46,10,FALSE),0)</f>
        <v>0</v>
      </c>
      <c r="O69" s="28">
        <f>IFERROR(VLOOKUP(E69,'Datos Abierto'!$B$3:$O$46,10,FALSE),0)</f>
        <v>0</v>
      </c>
      <c r="P69" s="28">
        <f>IFERROR(VLOOKUP(F69,'Datos Abierto'!$B$3:$O$46,10,FALSE),0)</f>
        <v>0</v>
      </c>
      <c r="Q69" s="28">
        <f>IFERROR(VLOOKUP(G69,'Datos Abierto'!$B$3:$O$46,10,FALSE),0)</f>
        <v>0</v>
      </c>
      <c r="R69" s="36">
        <f t="shared" si="5"/>
        <v>0</v>
      </c>
    </row>
    <row r="70" spans="3:18" s="15" customFormat="1" ht="18" customHeight="1">
      <c r="C70" s="26" t="s">
        <v>81</v>
      </c>
      <c r="D70" s="27"/>
      <c r="E70" s="27"/>
      <c r="F70" s="28">
        <f>IFERROR(VLOOKUP(C70,'Datos Abierto'!$B$3:$O$46,10,FALSE),0)</f>
        <v>0</v>
      </c>
      <c r="G70" s="28">
        <f>IFERROR(VLOOKUP(C70,'Datos Abierto'!$B$3:$O$46,4,FALSE),0)</f>
        <v>0</v>
      </c>
      <c r="H70" s="28">
        <f>IFERROR(VLOOKUP(C70,'Datos Abierto'!$B$3:$O$46,5,FALSE),0)</f>
        <v>0</v>
      </c>
      <c r="I70" s="28">
        <f>IFERROR(VLOOKUP(B70,'Datos Abierto'!$B$3:$O$46,10,FALSE),0)</f>
        <v>0</v>
      </c>
      <c r="J70" s="28">
        <f>IFERROR(VLOOKUP(#REF!,'Datos Abierto'!$B$3:$O$46,10,FALSE),0)</f>
        <v>0</v>
      </c>
      <c r="K70" s="28">
        <f>IFERROR(VLOOKUP(A70,'Datos Abierto'!$B$3:$O$46,10,FALSE),0)</f>
        <v>0</v>
      </c>
      <c r="L70" s="28">
        <f>IFERROR(VLOOKUP(B70,'Datos Abierto'!$B$3:$O$46,10,FALSE),0)</f>
        <v>0</v>
      </c>
      <c r="M70" s="28">
        <f>IFERROR(VLOOKUP(C70,'Datos Abierto'!$B$3:$O$46,10,FALSE),0)</f>
        <v>0</v>
      </c>
      <c r="N70" s="28">
        <f>IFERROR(VLOOKUP(D70,'Datos Abierto'!$B$3:$O$46,10,FALSE),0)</f>
        <v>0</v>
      </c>
      <c r="O70" s="28">
        <f>IFERROR(VLOOKUP(E70,'Datos Abierto'!$B$3:$O$46,10,FALSE),0)</f>
        <v>0</v>
      </c>
      <c r="P70" s="28">
        <f>IFERROR(VLOOKUP(F70,'Datos Abierto'!$B$3:$O$46,10,FALSE),0)</f>
        <v>0</v>
      </c>
      <c r="Q70" s="28">
        <f>IFERROR(VLOOKUP(G70,'Datos Abierto'!$B$3:$O$46,10,FALSE),0)</f>
        <v>0</v>
      </c>
      <c r="R70" s="36">
        <f t="shared" si="5"/>
        <v>0</v>
      </c>
    </row>
    <row r="71" spans="3:18" s="15" customFormat="1" ht="18" customHeight="1">
      <c r="C71" s="30" t="s">
        <v>82</v>
      </c>
      <c r="D71" s="38"/>
      <c r="E71" s="38"/>
      <c r="F71" s="28">
        <f>IFERROR(VLOOKUP(C71,'Datos Abierto'!$B$3:$O$46,10,FALSE),0)</f>
        <v>0</v>
      </c>
      <c r="G71" s="28">
        <f>IFERROR(VLOOKUP(C71,'Datos Abierto'!$B$3:$O$46,4,FALSE),0)</f>
        <v>0</v>
      </c>
      <c r="H71" s="28">
        <f>IFERROR(VLOOKUP(C71,'Datos Abierto'!$B$3:$O$46,5,FALSE),0)</f>
        <v>0</v>
      </c>
      <c r="I71" s="28">
        <f>IFERROR(VLOOKUP(B71,'Datos Abierto'!$B$3:$O$46,10,FALSE),0)</f>
        <v>0</v>
      </c>
      <c r="J71" s="28">
        <f>IFERROR(VLOOKUP(#REF!,'Datos Abierto'!$B$3:$O$46,10,FALSE),0)</f>
        <v>0</v>
      </c>
      <c r="K71" s="28">
        <f>IFERROR(VLOOKUP(A71,'Datos Abierto'!$B$3:$O$46,10,FALSE),0)</f>
        <v>0</v>
      </c>
      <c r="L71" s="28">
        <f>IFERROR(VLOOKUP(B71,'Datos Abierto'!$B$3:$O$46,10,FALSE),0)</f>
        <v>0</v>
      </c>
      <c r="M71" s="28">
        <f>IFERROR(VLOOKUP(C71,'Datos Abierto'!$B$3:$O$46,10,FALSE),0)</f>
        <v>0</v>
      </c>
      <c r="N71" s="28">
        <f>IFERROR(VLOOKUP(D71,'Datos Abierto'!$B$3:$O$46,10,FALSE),0)</f>
        <v>0</v>
      </c>
      <c r="O71" s="28">
        <f>IFERROR(VLOOKUP(E71,'Datos Abierto'!$B$3:$O$46,10,FALSE),0)</f>
        <v>0</v>
      </c>
      <c r="P71" s="28">
        <f>IFERROR(VLOOKUP(F71,'Datos Abierto'!$B$3:$O$46,10,FALSE),0)</f>
        <v>0</v>
      </c>
      <c r="Q71" s="28">
        <f>IFERROR(VLOOKUP(G71,'Datos Abierto'!$B$3:$O$46,10,FALSE),0)</f>
        <v>0</v>
      </c>
      <c r="R71" s="36">
        <f t="shared" si="5"/>
        <v>0</v>
      </c>
    </row>
    <row r="72" spans="3:18" s="15" customFormat="1" ht="18" customHeight="1">
      <c r="C72" s="26" t="s">
        <v>83</v>
      </c>
      <c r="D72" s="38"/>
      <c r="E72" s="38"/>
      <c r="F72" s="28">
        <f>IFERROR(VLOOKUP(C72,'Datos Abierto'!$B$3:$O$46,10,FALSE),0)</f>
        <v>0</v>
      </c>
      <c r="G72" s="28">
        <f>IFERROR(VLOOKUP(C72,'Datos Abierto'!$B$3:$O$46,4,FALSE),0)</f>
        <v>0</v>
      </c>
      <c r="H72" s="28">
        <f>IFERROR(VLOOKUP(C72,'Datos Abierto'!$B$3:$O$46,5,FALSE),0)</f>
        <v>0</v>
      </c>
      <c r="I72" s="28">
        <f>IFERROR(VLOOKUP(B72,'Datos Abierto'!$B$3:$O$46,10,FALSE),0)</f>
        <v>0</v>
      </c>
      <c r="J72" s="28">
        <f>IFERROR(VLOOKUP(#REF!,'Datos Abierto'!$B$3:$O$46,10,FALSE),0)</f>
        <v>0</v>
      </c>
      <c r="K72" s="28">
        <f>IFERROR(VLOOKUP(A72,'Datos Abierto'!$B$3:$O$46,10,FALSE),0)</f>
        <v>0</v>
      </c>
      <c r="L72" s="28">
        <f>IFERROR(VLOOKUP(B72,'Datos Abierto'!$B$3:$O$46,10,FALSE),0)</f>
        <v>0</v>
      </c>
      <c r="M72" s="28">
        <f>IFERROR(VLOOKUP(C72,'Datos Abierto'!$B$3:$O$46,10,FALSE),0)</f>
        <v>0</v>
      </c>
      <c r="N72" s="28">
        <f>IFERROR(VLOOKUP(D72,'Datos Abierto'!$B$3:$O$46,10,FALSE),0)</f>
        <v>0</v>
      </c>
      <c r="O72" s="28">
        <f>IFERROR(VLOOKUP(E72,'Datos Abierto'!$B$3:$O$46,10,FALSE),0)</f>
        <v>0</v>
      </c>
      <c r="P72" s="28">
        <f>IFERROR(VLOOKUP(F72,'Datos Abierto'!$B$3:$O$46,10,FALSE),0)</f>
        <v>0</v>
      </c>
      <c r="Q72" s="28">
        <f>IFERROR(VLOOKUP(G72,'Datos Abierto'!$B$3:$O$46,10,FALSE),0)</f>
        <v>0</v>
      </c>
      <c r="R72" s="36">
        <f t="shared" si="5"/>
        <v>0</v>
      </c>
    </row>
    <row r="73" spans="3:18" s="15" customFormat="1" ht="18" customHeight="1">
      <c r="C73" s="26" t="s">
        <v>84</v>
      </c>
      <c r="D73" s="38"/>
      <c r="E73" s="38"/>
      <c r="F73" s="28">
        <f>IFERROR(VLOOKUP(C73,'Datos Abierto'!$B$3:$O$46,10,FALSE),0)</f>
        <v>0</v>
      </c>
      <c r="G73" s="28">
        <f>IFERROR(VLOOKUP(C73,'Datos Abierto'!$B$3:$O$46,4,FALSE),0)</f>
        <v>0</v>
      </c>
      <c r="H73" s="28">
        <f>IFERROR(VLOOKUP(C73,'Datos Abierto'!$B$3:$O$46,5,FALSE),0)</f>
        <v>0</v>
      </c>
      <c r="I73" s="28">
        <f>IFERROR(VLOOKUP(B73,'Datos Abierto'!$B$3:$O$46,10,FALSE),0)</f>
        <v>0</v>
      </c>
      <c r="J73" s="28">
        <f>IFERROR(VLOOKUP(#REF!,'Datos Abierto'!$B$3:$O$46,10,FALSE),0)</f>
        <v>0</v>
      </c>
      <c r="K73" s="28">
        <f>IFERROR(VLOOKUP(A73,'Datos Abierto'!$B$3:$O$46,10,FALSE),0)</f>
        <v>0</v>
      </c>
      <c r="L73" s="28">
        <f>IFERROR(VLOOKUP(B73,'Datos Abierto'!$B$3:$O$46,10,FALSE),0)</f>
        <v>0</v>
      </c>
      <c r="M73" s="28">
        <f>IFERROR(VLOOKUP(C73,'Datos Abierto'!$B$3:$O$46,10,FALSE),0)</f>
        <v>0</v>
      </c>
      <c r="N73" s="28">
        <f>IFERROR(VLOOKUP(D73,'Datos Abierto'!$B$3:$O$46,10,FALSE),0)</f>
        <v>0</v>
      </c>
      <c r="O73" s="28">
        <f>IFERROR(VLOOKUP(E73,'Datos Abierto'!$B$3:$O$46,10,FALSE),0)</f>
        <v>0</v>
      </c>
      <c r="P73" s="28">
        <f>IFERROR(VLOOKUP(F73,'Datos Abierto'!$B$3:$O$46,10,FALSE),0)</f>
        <v>0</v>
      </c>
      <c r="Q73" s="28">
        <f>IFERROR(VLOOKUP(G73,'Datos Abierto'!$B$3:$O$46,10,FALSE),0)</f>
        <v>0</v>
      </c>
      <c r="R73" s="36">
        <f t="shared" si="5"/>
        <v>0</v>
      </c>
    </row>
    <row r="74" spans="3:18" s="15" customFormat="1" ht="18" customHeight="1">
      <c r="C74" s="26" t="s">
        <v>85</v>
      </c>
      <c r="D74" s="38"/>
      <c r="E74" s="38"/>
      <c r="F74" s="28">
        <f>IFERROR(VLOOKUP(C74,'Datos Abierto'!$B$3:$O$46,10,FALSE),0)</f>
        <v>0</v>
      </c>
      <c r="G74" s="28">
        <f>IFERROR(VLOOKUP(C74,'Datos Abierto'!$B$3:$O$46,4,FALSE),0)</f>
        <v>0</v>
      </c>
      <c r="H74" s="28">
        <f>IFERROR(VLOOKUP(C74,'Datos Abierto'!$B$3:$O$46,5,FALSE),0)</f>
        <v>0</v>
      </c>
      <c r="I74" s="28">
        <f>IFERROR(VLOOKUP(B74,'Datos Abierto'!$B$3:$O$46,10,FALSE),0)</f>
        <v>0</v>
      </c>
      <c r="J74" s="28">
        <f>IFERROR(VLOOKUP(#REF!,'Datos Abierto'!$B$3:$O$46,10,FALSE),0)</f>
        <v>0</v>
      </c>
      <c r="K74" s="28">
        <f>IFERROR(VLOOKUP(A74,'Datos Abierto'!$B$3:$O$46,10,FALSE),0)</f>
        <v>0</v>
      </c>
      <c r="L74" s="28">
        <f>IFERROR(VLOOKUP(B74,'Datos Abierto'!$B$3:$O$46,10,FALSE),0)</f>
        <v>0</v>
      </c>
      <c r="M74" s="28">
        <f>IFERROR(VLOOKUP(C74,'Datos Abierto'!$B$3:$O$46,10,FALSE),0)</f>
        <v>0</v>
      </c>
      <c r="N74" s="28">
        <f>IFERROR(VLOOKUP(D74,'Datos Abierto'!$B$3:$O$46,10,FALSE),0)</f>
        <v>0</v>
      </c>
      <c r="O74" s="28">
        <f>IFERROR(VLOOKUP(E74,'Datos Abierto'!$B$3:$O$46,10,FALSE),0)</f>
        <v>0</v>
      </c>
      <c r="P74" s="28">
        <f>IFERROR(VLOOKUP(F74,'Datos Abierto'!$B$3:$O$46,10,FALSE),0)</f>
        <v>0</v>
      </c>
      <c r="Q74" s="28">
        <f>IFERROR(VLOOKUP(G74,'Datos Abierto'!$B$3:$O$46,10,FALSE),0)</f>
        <v>0</v>
      </c>
      <c r="R74" s="36">
        <f t="shared" ref="R74:R83" si="7">SUM(F74:Q74)</f>
        <v>0</v>
      </c>
    </row>
    <row r="75" spans="3:18" s="15" customFormat="1" ht="18" customHeight="1">
      <c r="C75" s="56" t="s">
        <v>86</v>
      </c>
      <c r="D75" s="54"/>
      <c r="E75" s="54"/>
      <c r="F75" s="55">
        <f>IFERROR(VLOOKUP(C75,'Datos Abierto'!$B$3:$O$46,10,FALSE),0)</f>
        <v>0</v>
      </c>
      <c r="G75" s="55">
        <f>IFERROR(VLOOKUP(C75,'Datos Abierto'!$B$3:$O$46,4,FALSE),0)</f>
        <v>0</v>
      </c>
      <c r="H75" s="55">
        <f>IFERROR(VLOOKUP(C75,'Datos Abierto'!$B$3:$O$46,5,FALSE),0)</f>
        <v>0</v>
      </c>
      <c r="I75" s="55">
        <f>IFERROR(VLOOKUP(B75,'Datos Abierto'!$B$3:$O$46,10,FALSE),0)</f>
        <v>0</v>
      </c>
      <c r="J75" s="55">
        <f>IFERROR(VLOOKUP(#REF!,'Datos Abierto'!$B$3:$O$46,10,FALSE),0)</f>
        <v>0</v>
      </c>
      <c r="K75" s="55">
        <f>IFERROR(VLOOKUP(A75,'Datos Abierto'!$B$3:$O$46,10,FALSE),0)</f>
        <v>0</v>
      </c>
      <c r="L75" s="55">
        <f>IFERROR(VLOOKUP(B75,'Datos Abierto'!$B$3:$O$46,10,FALSE),0)</f>
        <v>0</v>
      </c>
      <c r="M75" s="55">
        <f>IFERROR(VLOOKUP(C75,'Datos Abierto'!$B$3:$O$46,10,FALSE),0)</f>
        <v>0</v>
      </c>
      <c r="N75" s="55">
        <f>IFERROR(VLOOKUP(D75,'Datos Abierto'!$B$3:$O$46,10,FALSE),0)</f>
        <v>0</v>
      </c>
      <c r="O75" s="55">
        <f>IFERROR(VLOOKUP(E75,'Datos Abierto'!$B$3:$O$46,10,FALSE),0)</f>
        <v>0</v>
      </c>
      <c r="P75" s="55">
        <f>IFERROR(VLOOKUP(F75,'Datos Abierto'!$B$3:$O$46,10,FALSE),0)</f>
        <v>0</v>
      </c>
      <c r="Q75" s="55">
        <f>IFERROR(VLOOKUP(G75,'Datos Abierto'!$B$3:$O$46,10,FALSE),0)</f>
        <v>0</v>
      </c>
      <c r="R75" s="57">
        <f t="shared" si="7"/>
        <v>0</v>
      </c>
    </row>
    <row r="76" spans="3:18" s="15" customFormat="1" ht="18" customHeight="1">
      <c r="C76" s="30" t="s">
        <v>87</v>
      </c>
      <c r="D76" s="38"/>
      <c r="E76" s="38"/>
      <c r="F76" s="39">
        <f>IFERROR(VLOOKUP(C76,'Datos Abierto'!$B$3:$O$46,3,FALSE),0)</f>
        <v>0</v>
      </c>
      <c r="G76" s="28">
        <f>IFERROR(VLOOKUP(C76,'Datos Abierto'!$B$3:$O$46,4,FALSE),0)</f>
        <v>0</v>
      </c>
      <c r="H76" s="28">
        <f>IFERROR(VLOOKUP(C76,'Datos Abierto'!$B$3:$O$46,5,FALSE),0)</f>
        <v>0</v>
      </c>
      <c r="I76" s="28">
        <f>IFERROR(VLOOKUP(B76,'Datos Abierto'!$B$3:$O$46,10,FALSE),0)</f>
        <v>0</v>
      </c>
      <c r="J76" s="39">
        <v>0</v>
      </c>
      <c r="K76" s="39">
        <v>0</v>
      </c>
      <c r="L76" s="39">
        <v>0</v>
      </c>
      <c r="M76" s="39">
        <f>+SUMIFS('Datos Abierto'!$J$3:$J$44,'Datos Abierto'!$B$3:$B$44,C76)</f>
        <v>0</v>
      </c>
      <c r="N76" s="39">
        <f>+SUMIFS('Datos Abierto'!$J$3:$J$44,'Datos Abierto'!$B$3:$B$44,D76)</f>
        <v>0</v>
      </c>
      <c r="O76" s="39">
        <f>+SUMIFS('Datos Abierto'!$J$3:$J$44,'Datos Abierto'!$B$3:$B$44,E76)</f>
        <v>0</v>
      </c>
      <c r="P76" s="39">
        <f>+SUMIFS('Datos Abierto'!$J$3:$J$44,'Datos Abierto'!$B$3:$B$44,F76)</f>
        <v>0</v>
      </c>
      <c r="Q76" s="39">
        <f>+SUMIFS('Datos Abierto'!$O$3:$O$44,'Datos Abierto'!$B$3:$B$44,C76)</f>
        <v>0</v>
      </c>
      <c r="R76" s="36">
        <f t="shared" si="7"/>
        <v>0</v>
      </c>
    </row>
    <row r="77" spans="3:18" s="15" customFormat="1" ht="18" customHeight="1">
      <c r="C77" s="26" t="s">
        <v>88</v>
      </c>
      <c r="D77" s="38"/>
      <c r="E77" s="38"/>
      <c r="F77" s="39">
        <f>IFERROR(VLOOKUP(C77,'Datos Abierto'!$B$3:$O$46,3,FALSE),0)</f>
        <v>0</v>
      </c>
      <c r="G77" s="28">
        <f>IFERROR(VLOOKUP(C77,'Datos Abierto'!$B$3:$O$46,4,FALSE),0)</f>
        <v>0</v>
      </c>
      <c r="H77" s="28">
        <f>IFERROR(VLOOKUP(C77,'Datos Abierto'!$B$3:$O$46,5,FALSE),0)</f>
        <v>0</v>
      </c>
      <c r="I77" s="28">
        <f>IFERROR(VLOOKUP(B77,'Datos Abierto'!$B$3:$O$46,10,FALSE),0)</f>
        <v>0</v>
      </c>
      <c r="J77" s="39">
        <v>0</v>
      </c>
      <c r="K77" s="39">
        <v>0</v>
      </c>
      <c r="L77" s="39">
        <v>0</v>
      </c>
      <c r="M77" s="39">
        <f>+SUMIFS('Datos Abierto'!$J$3:$J$44,'Datos Abierto'!$B$3:$B$44,C77)</f>
        <v>0</v>
      </c>
      <c r="N77" s="39">
        <f>+SUMIFS('Datos Abierto'!$J$3:$J$44,'Datos Abierto'!$B$3:$B$44,D77)</f>
        <v>0</v>
      </c>
      <c r="O77" s="39">
        <f>+SUMIFS('Datos Abierto'!$J$3:$J$44,'Datos Abierto'!$B$3:$B$44,E77)</f>
        <v>0</v>
      </c>
      <c r="P77" s="39">
        <f>+SUMIFS('Datos Abierto'!$J$3:$J$44,'Datos Abierto'!$B$3:$B$44,F77)</f>
        <v>0</v>
      </c>
      <c r="Q77" s="39">
        <f>+SUMIFS('Datos Abierto'!$O$3:$O$44,'Datos Abierto'!$B$3:$B$44,C77)</f>
        <v>0</v>
      </c>
      <c r="R77" s="36">
        <f t="shared" si="7"/>
        <v>0</v>
      </c>
    </row>
    <row r="78" spans="3:18" s="15" customFormat="1" ht="18" customHeight="1">
      <c r="C78" s="26" t="s">
        <v>89</v>
      </c>
      <c r="D78" s="38"/>
      <c r="E78" s="38"/>
      <c r="F78" s="39">
        <f>IFERROR(VLOOKUP(C78,'Datos Abierto'!$B$3:$O$46,3,FALSE),0)</f>
        <v>0</v>
      </c>
      <c r="G78" s="28">
        <f>IFERROR(VLOOKUP(C78,'Datos Abierto'!$B$3:$O$46,4,FALSE),0)</f>
        <v>0</v>
      </c>
      <c r="H78" s="28">
        <f>IFERROR(VLOOKUP(C78,'Datos Abierto'!$B$3:$O$46,5,FALSE),0)</f>
        <v>0</v>
      </c>
      <c r="I78" s="28">
        <f>IFERROR(VLOOKUP(B78,'Datos Abierto'!$B$3:$O$46,10,FALSE),0)</f>
        <v>0</v>
      </c>
      <c r="J78" s="39">
        <v>0</v>
      </c>
      <c r="K78" s="39">
        <v>0</v>
      </c>
      <c r="L78" s="39">
        <v>0</v>
      </c>
      <c r="M78" s="39">
        <f>+SUMIFS('Datos Abierto'!$J$3:$J$44,'Datos Abierto'!$B$3:$B$44,C78)</f>
        <v>0</v>
      </c>
      <c r="N78" s="39">
        <f>+SUMIFS('Datos Abierto'!$J$3:$J$44,'Datos Abierto'!$B$3:$B$44,D78)</f>
        <v>0</v>
      </c>
      <c r="O78" s="39">
        <f>+SUMIFS('Datos Abierto'!$J$3:$J$44,'Datos Abierto'!$B$3:$B$44,E78)</f>
        <v>0</v>
      </c>
      <c r="P78" s="39">
        <f>+SUMIFS('Datos Abierto'!$J$3:$J$44,'Datos Abierto'!$B$3:$B$44,F78)</f>
        <v>0</v>
      </c>
      <c r="Q78" s="39">
        <f>+SUMIFS('Datos Abierto'!$O$3:$O$44,'Datos Abierto'!$B$3:$B$44,C78)</f>
        <v>0</v>
      </c>
      <c r="R78" s="36">
        <f t="shared" si="7"/>
        <v>0</v>
      </c>
    </row>
    <row r="79" spans="3:18" s="15" customFormat="1" ht="18" customHeight="1">
      <c r="C79" s="30" t="s">
        <v>90</v>
      </c>
      <c r="D79" s="38"/>
      <c r="E79" s="38"/>
      <c r="F79" s="39">
        <f>IFERROR(VLOOKUP(C79,'Datos Abierto'!$B$3:$O$46,3,FALSE),0)</f>
        <v>0</v>
      </c>
      <c r="G79" s="28">
        <f>IFERROR(VLOOKUP(C79,'Datos Abierto'!$B$3:$O$46,4,FALSE),0)</f>
        <v>0</v>
      </c>
      <c r="H79" s="28">
        <f>IFERROR(VLOOKUP(C79,'Datos Abierto'!$B$3:$O$46,5,FALSE),0)</f>
        <v>0</v>
      </c>
      <c r="I79" s="28">
        <f>IFERROR(VLOOKUP(B79,'Datos Abierto'!$B$3:$O$46,10,FALSE),0)</f>
        <v>0</v>
      </c>
      <c r="J79" s="39">
        <v>0</v>
      </c>
      <c r="K79" s="39">
        <v>0</v>
      </c>
      <c r="L79" s="39">
        <v>0</v>
      </c>
      <c r="M79" s="39">
        <f>+SUMIFS('Datos Abierto'!$J$3:$J$44,'Datos Abierto'!$B$3:$B$44,C79)</f>
        <v>0</v>
      </c>
      <c r="N79" s="39">
        <f>+SUMIFS('Datos Abierto'!$J$3:$J$44,'Datos Abierto'!$B$3:$B$44,D79)</f>
        <v>0</v>
      </c>
      <c r="O79" s="39">
        <f>+SUMIFS('Datos Abierto'!$J$3:$J$44,'Datos Abierto'!$B$3:$B$44,E79)</f>
        <v>0</v>
      </c>
      <c r="P79" s="39">
        <f>+SUMIFS('Datos Abierto'!$J$3:$J$44,'Datos Abierto'!$B$3:$B$44,F79)</f>
        <v>0</v>
      </c>
      <c r="Q79" s="39">
        <f>+SUMIFS('Datos Abierto'!$O$3:$O$44,'Datos Abierto'!$B$3:$B$44,C79)</f>
        <v>0</v>
      </c>
      <c r="R79" s="36">
        <f t="shared" si="7"/>
        <v>0</v>
      </c>
    </row>
    <row r="80" spans="3:18" s="15" customFormat="1" ht="18" customHeight="1">
      <c r="C80" s="26" t="s">
        <v>91</v>
      </c>
      <c r="D80" s="38"/>
      <c r="E80" s="38"/>
      <c r="F80" s="39">
        <f>IFERROR(VLOOKUP(C80,'Datos Abierto'!$B$3:$O$46,3,FALSE),0)</f>
        <v>0</v>
      </c>
      <c r="G80" s="28">
        <f>IFERROR(VLOOKUP(C80,'Datos Abierto'!$B$3:$O$46,4,FALSE),0)</f>
        <v>0</v>
      </c>
      <c r="H80" s="28">
        <f>IFERROR(VLOOKUP(C80,'Datos Abierto'!$B$3:$O$46,5,FALSE),0)</f>
        <v>0</v>
      </c>
      <c r="I80" s="28">
        <f>IFERROR(VLOOKUP(B80,'Datos Abierto'!$B$3:$O$46,10,FALSE),0)</f>
        <v>0</v>
      </c>
      <c r="J80" s="39">
        <v>0</v>
      </c>
      <c r="K80" s="39">
        <v>0</v>
      </c>
      <c r="L80" s="39">
        <v>0</v>
      </c>
      <c r="M80" s="39">
        <f>+SUMIFS('Datos Abierto'!$J$3:$J$44,'Datos Abierto'!$B$3:$B$44,C80)</f>
        <v>0</v>
      </c>
      <c r="N80" s="39">
        <f>+SUMIFS('Datos Abierto'!$J$3:$J$44,'Datos Abierto'!$B$3:$B$44,D80)</f>
        <v>0</v>
      </c>
      <c r="O80" s="39">
        <f>+SUMIFS('Datos Abierto'!$J$3:$J$44,'Datos Abierto'!$B$3:$B$44,E80)</f>
        <v>0</v>
      </c>
      <c r="P80" s="39">
        <f>+SUMIFS('Datos Abierto'!$J$3:$J$44,'Datos Abierto'!$B$3:$B$44,F80)</f>
        <v>0</v>
      </c>
      <c r="Q80" s="39">
        <f>+SUMIFS('Datos Abierto'!$O$3:$O$44,'Datos Abierto'!$B$3:$B$44,C80)</f>
        <v>0</v>
      </c>
      <c r="R80" s="36">
        <f t="shared" si="7"/>
        <v>0</v>
      </c>
    </row>
    <row r="81" spans="3:18" s="15" customFormat="1" ht="18" customHeight="1">
      <c r="C81" s="26" t="s">
        <v>92</v>
      </c>
      <c r="D81" s="27"/>
      <c r="E81" s="27"/>
      <c r="F81" s="28">
        <f>IFERROR(VLOOKUP(C81,'Datos Abierto'!$B$3:$O$46,3,FALSE),0)</f>
        <v>0</v>
      </c>
      <c r="G81" s="28">
        <f>IFERROR(VLOOKUP(C81,'Datos Abierto'!$B$3:$O$46,4,FALSE),0)</f>
        <v>0</v>
      </c>
      <c r="H81" s="28">
        <f>IFERROR(VLOOKUP(C81,'Datos Abierto'!$B$3:$O$46,5,FALSE),0)</f>
        <v>0</v>
      </c>
      <c r="I81" s="28">
        <f>IFERROR(VLOOKUP(B81,'Datos Abierto'!$B$3:$O$46,10,FALSE),0)</f>
        <v>0</v>
      </c>
      <c r="J81" s="28">
        <v>0</v>
      </c>
      <c r="K81" s="28">
        <v>0</v>
      </c>
      <c r="L81" s="28">
        <v>0</v>
      </c>
      <c r="M81" s="28">
        <f>+SUMIFS('Datos Abierto'!$J$3:$J$44,'Datos Abierto'!$B$3:$B$44,C81)</f>
        <v>0</v>
      </c>
      <c r="N81" s="28">
        <f>+SUMIFS('Datos Abierto'!$J$3:$J$44,'Datos Abierto'!$B$3:$B$44,D81)</f>
        <v>0</v>
      </c>
      <c r="O81" s="28">
        <f>+SUMIFS('Datos Abierto'!$J$3:$J$44,'Datos Abierto'!$B$3:$B$44,E81)</f>
        <v>0</v>
      </c>
      <c r="P81" s="28">
        <f>+SUMIFS('Datos Abierto'!$J$3:$J$44,'Datos Abierto'!$B$3:$B$44,F81)</f>
        <v>0</v>
      </c>
      <c r="Q81" s="28">
        <f>+SUMIFS('Datos Abierto'!$O$3:$O$44,'Datos Abierto'!$B$3:$B$44,C81)</f>
        <v>0</v>
      </c>
      <c r="R81" s="36">
        <f t="shared" si="7"/>
        <v>0</v>
      </c>
    </row>
    <row r="82" spans="3:18" s="15" customFormat="1" ht="18" customHeight="1">
      <c r="C82" s="30" t="s">
        <v>93</v>
      </c>
      <c r="D82" s="27"/>
      <c r="E82" s="27"/>
      <c r="F82" s="28">
        <f>IFERROR(VLOOKUP(C82,'Datos Abierto'!$B$3:$O$46,3,FALSE),0)</f>
        <v>0</v>
      </c>
      <c r="G82" s="28">
        <f>IFERROR(VLOOKUP(C82,'Datos Abierto'!$B$3:$O$46,4,FALSE),0)</f>
        <v>0</v>
      </c>
      <c r="H82" s="28">
        <f>IFERROR(VLOOKUP(C82,'Datos Abierto'!$B$3:$O$46,5,FALSE),0)</f>
        <v>0</v>
      </c>
      <c r="I82" s="28">
        <f>IFERROR(VLOOKUP(B82,'Datos Abierto'!$B$3:$O$46,10,FALSE),0)</f>
        <v>0</v>
      </c>
      <c r="J82" s="28">
        <v>0</v>
      </c>
      <c r="K82" s="28">
        <v>0</v>
      </c>
      <c r="L82" s="28">
        <v>0</v>
      </c>
      <c r="M82" s="28">
        <f>+SUMIFS('Datos Abierto'!$J$3:$J$44,'Datos Abierto'!$B$3:$B$44,C82)</f>
        <v>0</v>
      </c>
      <c r="N82" s="28">
        <f>+SUMIFS('Datos Abierto'!$J$3:$J$44,'Datos Abierto'!$B$3:$B$44,D82)</f>
        <v>0</v>
      </c>
      <c r="O82" s="28">
        <f>+SUMIFS('Datos Abierto'!$J$3:$J$44,'Datos Abierto'!$B$3:$B$44,E82)</f>
        <v>0</v>
      </c>
      <c r="P82" s="28">
        <f>+SUMIFS('Datos Abierto'!$J$3:$J$44,'Datos Abierto'!$B$3:$B$44,F82)</f>
        <v>0</v>
      </c>
      <c r="Q82" s="28">
        <f>+SUMIFS('Datos Abierto'!$O$3:$O$44,'Datos Abierto'!$B$3:$B$44,C82)</f>
        <v>0</v>
      </c>
      <c r="R82" s="36">
        <f t="shared" si="7"/>
        <v>0</v>
      </c>
    </row>
    <row r="83" spans="3:18" s="15" customFormat="1" ht="18" customHeight="1">
      <c r="C83" s="26" t="s">
        <v>94</v>
      </c>
      <c r="D83" s="27"/>
      <c r="E83" s="27"/>
      <c r="F83" s="28">
        <f>IFERROR(VLOOKUP(C83,'Datos Abierto'!$B$3:$O$46,3,FALSE),0)</f>
        <v>0</v>
      </c>
      <c r="G83" s="28">
        <f>IFERROR(VLOOKUP(C83,'Datos Abierto'!$B$3:$O$46,4,FALSE),0)</f>
        <v>0</v>
      </c>
      <c r="H83" s="28">
        <f>IFERROR(VLOOKUP(C83,'Datos Abierto'!$B$3:$O$46,5,FALSE),0)</f>
        <v>0</v>
      </c>
      <c r="I83" s="28">
        <f>IFERROR(VLOOKUP(B83,'Datos Abierto'!$B$3:$O$46,10,FALSE),0)</f>
        <v>0</v>
      </c>
      <c r="J83" s="28">
        <v>0</v>
      </c>
      <c r="K83" s="28">
        <v>0</v>
      </c>
      <c r="L83" s="28">
        <v>0</v>
      </c>
      <c r="M83" s="28">
        <f>+SUMIFS('Datos Abierto'!$J$3:$J$44,'Datos Abierto'!$B$3:$B$44,C83)</f>
        <v>0</v>
      </c>
      <c r="N83" s="28">
        <f>+SUMIFS('Datos Abierto'!$J$3:$J$44,'Datos Abierto'!$B$3:$B$44,D83)</f>
        <v>0</v>
      </c>
      <c r="O83" s="28">
        <f>+SUMIFS('Datos Abierto'!$J$3:$J$44,'Datos Abierto'!$B$3:$B$44,E83)</f>
        <v>0</v>
      </c>
      <c r="P83" s="28">
        <f>+SUMIFS('Datos Abierto'!$J$3:$J$44,'Datos Abierto'!$B$3:$B$44,F83)</f>
        <v>0</v>
      </c>
      <c r="Q83" s="28">
        <f>+SUMIFS('Datos Abierto'!$O$3:$O$44,'Datos Abierto'!$B$3:$B$44,C83)</f>
        <v>0</v>
      </c>
      <c r="R83" s="36">
        <f t="shared" si="7"/>
        <v>0</v>
      </c>
    </row>
    <row r="84" spans="3:18" s="15" customFormat="1" ht="21" customHeight="1">
      <c r="C84" s="40" t="s">
        <v>95</v>
      </c>
      <c r="D84" s="41">
        <f t="shared" ref="D84" si="8">+D10</f>
        <v>1141600000</v>
      </c>
      <c r="E84" s="41">
        <f>+E10</f>
        <v>1141599999</v>
      </c>
      <c r="F84" s="41">
        <f>+F10</f>
        <v>49937961.600000001</v>
      </c>
      <c r="G84" s="41">
        <f t="shared" ref="G84:M84" si="9">+G10</f>
        <v>103846829.84</v>
      </c>
      <c r="H84" s="41">
        <f t="shared" si="9"/>
        <v>85346819.530000001</v>
      </c>
      <c r="I84" s="41">
        <f t="shared" si="9"/>
        <v>118640362.45</v>
      </c>
      <c r="J84" s="41">
        <f t="shared" si="9"/>
        <v>76561791.829999998</v>
      </c>
      <c r="K84" s="41">
        <f t="shared" si="9"/>
        <v>84808303.129999995</v>
      </c>
      <c r="L84" s="41">
        <f t="shared" si="9"/>
        <v>83842038.450000003</v>
      </c>
      <c r="M84" s="41">
        <f t="shared" si="9"/>
        <v>105867993.83</v>
      </c>
      <c r="N84" s="41">
        <f t="shared" ref="N84:Q84" si="10">+N10</f>
        <v>65388502.479999997</v>
      </c>
      <c r="O84" s="41">
        <f t="shared" ref="O84:P84" si="11">+O10</f>
        <v>0</v>
      </c>
      <c r="P84" s="41">
        <f t="shared" si="11"/>
        <v>0</v>
      </c>
      <c r="Q84" s="41">
        <f t="shared" si="10"/>
        <v>0</v>
      </c>
      <c r="R84" s="52">
        <f>+R10</f>
        <v>774240603.1400001</v>
      </c>
    </row>
    <row r="85" spans="3:18">
      <c r="D85" s="17">
        <f>+D84-E84</f>
        <v>1</v>
      </c>
      <c r="I85" s="32"/>
      <c r="M85" s="32"/>
    </row>
    <row r="86" spans="3:18" ht="18.75">
      <c r="C86" s="42" t="s">
        <v>96</v>
      </c>
      <c r="D86" s="43"/>
      <c r="E86" s="44"/>
      <c r="F86" s="45"/>
      <c r="G86" s="45"/>
    </row>
    <row r="87" spans="3:18">
      <c r="C87" s="46" t="s">
        <v>97</v>
      </c>
      <c r="D87" s="47"/>
      <c r="E87" s="47"/>
      <c r="F87" s="48"/>
      <c r="G87" s="48"/>
    </row>
    <row r="88" spans="3:18">
      <c r="C88" s="46" t="s">
        <v>98</v>
      </c>
      <c r="D88" s="47"/>
      <c r="E88" s="47"/>
      <c r="F88" s="48"/>
      <c r="G88" s="48"/>
    </row>
    <row r="89" spans="3:18">
      <c r="C89" s="46" t="s">
        <v>99</v>
      </c>
      <c r="D89" s="47"/>
      <c r="E89" s="47"/>
      <c r="F89" s="48"/>
      <c r="G89" s="48"/>
    </row>
    <row r="90" spans="3:18">
      <c r="C90" s="46" t="s">
        <v>100</v>
      </c>
      <c r="D90" s="47"/>
      <c r="E90" s="47"/>
      <c r="F90" s="48"/>
      <c r="G90" s="48"/>
    </row>
    <row r="91" spans="3:18">
      <c r="C91" s="46" t="s">
        <v>101</v>
      </c>
      <c r="D91" s="47"/>
      <c r="E91" s="47"/>
      <c r="F91" s="48"/>
      <c r="G91" s="48"/>
    </row>
    <row r="92" spans="3:18">
      <c r="C92" s="49" t="s">
        <v>102</v>
      </c>
      <c r="D92" s="50"/>
      <c r="E92" s="50"/>
      <c r="F92" s="51"/>
      <c r="G92" s="51"/>
    </row>
    <row r="93" spans="3:18">
      <c r="C93" s="49"/>
      <c r="D93" s="50"/>
      <c r="E93" s="50"/>
      <c r="F93" s="51"/>
      <c r="G93" s="51"/>
    </row>
    <row r="94" spans="3:18">
      <c r="C94" s="49"/>
      <c r="D94" s="50"/>
      <c r="E94" s="50"/>
      <c r="F94" s="51"/>
      <c r="G94" s="51"/>
    </row>
    <row r="95" spans="3:18">
      <c r="C95" s="49"/>
      <c r="D95" s="50"/>
      <c r="E95" s="50"/>
      <c r="F95" s="51"/>
      <c r="G95" s="51"/>
    </row>
    <row r="96" spans="3:18">
      <c r="C96" s="49"/>
      <c r="D96" s="50"/>
      <c r="E96" s="50"/>
      <c r="F96" s="51"/>
      <c r="G96" s="51"/>
    </row>
    <row r="97" spans="3:7">
      <c r="C97" s="49"/>
      <c r="D97" s="50"/>
      <c r="E97" s="50"/>
      <c r="F97" s="51"/>
      <c r="G97" s="51"/>
    </row>
    <row r="98" spans="3:7">
      <c r="C98" s="49"/>
      <c r="D98" s="50"/>
      <c r="E98" s="50"/>
      <c r="F98" s="51"/>
      <c r="G98" s="51"/>
    </row>
    <row r="99" spans="3:7">
      <c r="C99" s="49"/>
      <c r="D99" s="50"/>
      <c r="E99" s="50"/>
      <c r="F99" s="51"/>
      <c r="G99" s="51"/>
    </row>
    <row r="100" spans="3:7">
      <c r="D100" s="50"/>
      <c r="E100" s="50"/>
      <c r="F100" s="51"/>
      <c r="G100" s="51"/>
    </row>
    <row r="101" spans="3:7">
      <c r="C101" s="49"/>
      <c r="D101" s="50"/>
      <c r="E101" s="50"/>
      <c r="F101" s="51"/>
      <c r="G101" s="51"/>
    </row>
    <row r="102" spans="3:7">
      <c r="C102" s="61"/>
      <c r="D102" s="49"/>
      <c r="E102" s="50"/>
      <c r="F102" s="51"/>
      <c r="G102" s="51"/>
    </row>
    <row r="103" spans="3:7">
      <c r="C103" s="49"/>
      <c r="D103" s="50"/>
      <c r="E103" s="50"/>
      <c r="F103" s="51"/>
      <c r="G103" s="51"/>
    </row>
    <row r="104" spans="3:7">
      <c r="C104" s="76" t="s">
        <v>103</v>
      </c>
      <c r="D104" s="76"/>
      <c r="E104" s="76"/>
      <c r="F104" s="76"/>
      <c r="G104" s="76"/>
    </row>
    <row r="105" spans="3:7">
      <c r="C105" s="76" t="s">
        <v>104</v>
      </c>
      <c r="D105" s="76"/>
      <c r="E105" s="76"/>
      <c r="F105" s="76"/>
      <c r="G105" s="76"/>
    </row>
    <row r="106" spans="3:7">
      <c r="C106" s="76" t="s">
        <v>105</v>
      </c>
      <c r="D106" s="76"/>
      <c r="E106" s="76"/>
      <c r="F106" s="76"/>
      <c r="G106" s="76"/>
    </row>
  </sheetData>
  <mergeCells count="8">
    <mergeCell ref="C106:G106"/>
    <mergeCell ref="C104:G104"/>
    <mergeCell ref="C105:G105"/>
    <mergeCell ref="C3:R3"/>
    <mergeCell ref="C4:R4"/>
    <mergeCell ref="C5:R5"/>
    <mergeCell ref="C6:R6"/>
    <mergeCell ref="C7:R7"/>
  </mergeCells>
  <pageMargins left="0.27" right="0.17" top="0.45" bottom="0.31" header="0.45" footer="0.3"/>
  <pageSetup paperSize="5" scale="53" orientation="landscape" r:id="rId1"/>
  <rowBreaks count="1" manualBreakCount="1">
    <brk id="57" max="17" man="1"/>
  </rowBreaks>
  <ignoredErrors>
    <ignoredError sqref="F17" formula="1"/>
    <ignoredError sqref="F37:L37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66"/>
  <sheetViews>
    <sheetView topLeftCell="C1" workbookViewId="0">
      <selection activeCell="L3" sqref="L3:L47"/>
    </sheetView>
  </sheetViews>
  <sheetFormatPr baseColWidth="10" defaultColWidth="9.140625" defaultRowHeight="15"/>
  <cols>
    <col min="1" max="1" width="23.28515625" style="6" customWidth="1"/>
    <col min="2" max="2" width="41.85546875" style="6" customWidth="1"/>
    <col min="3" max="3" width="15.7109375" style="7" customWidth="1"/>
    <col min="4" max="5" width="17.28515625" style="7" customWidth="1"/>
    <col min="6" max="8" width="17.7109375" style="6" customWidth="1"/>
    <col min="9" max="11" width="17.85546875" style="6" customWidth="1"/>
    <col min="12" max="15" width="19.7109375" style="6" customWidth="1"/>
    <col min="16" max="16384" width="9.140625" style="6"/>
  </cols>
  <sheetData>
    <row r="1" spans="1:15" s="4" customFormat="1" ht="30.75" customHeight="1">
      <c r="C1" s="8"/>
      <c r="D1" s="8" t="s">
        <v>106</v>
      </c>
      <c r="E1" s="8" t="s">
        <v>107</v>
      </c>
      <c r="F1" s="9" t="s">
        <v>108</v>
      </c>
      <c r="G1" s="9" t="s">
        <v>109</v>
      </c>
      <c r="H1" s="9" t="s">
        <v>110</v>
      </c>
      <c r="I1" s="9" t="s">
        <v>111</v>
      </c>
      <c r="J1" s="9" t="s">
        <v>112</v>
      </c>
      <c r="K1" s="9" t="s">
        <v>113</v>
      </c>
      <c r="L1" s="9" t="s">
        <v>114</v>
      </c>
      <c r="M1" s="9" t="s">
        <v>115</v>
      </c>
      <c r="N1" s="9" t="s">
        <v>116</v>
      </c>
      <c r="O1" s="9" t="s">
        <v>117</v>
      </c>
    </row>
    <row r="2" spans="1:15" s="4" customFormat="1" ht="33.75" customHeight="1">
      <c r="A2" s="9" t="s">
        <v>118</v>
      </c>
      <c r="B2" s="9" t="s">
        <v>119</v>
      </c>
      <c r="C2" s="8" t="s">
        <v>120</v>
      </c>
      <c r="D2" s="8" t="s">
        <v>120</v>
      </c>
      <c r="E2" s="8" t="s">
        <v>120</v>
      </c>
      <c r="F2" s="9" t="s">
        <v>120</v>
      </c>
      <c r="G2" s="9" t="s">
        <v>120</v>
      </c>
      <c r="H2" s="9" t="s">
        <v>120</v>
      </c>
      <c r="I2" s="9" t="s">
        <v>120</v>
      </c>
      <c r="J2" s="9" t="s">
        <v>120</v>
      </c>
      <c r="K2" s="9" t="s">
        <v>120</v>
      </c>
      <c r="L2" s="9" t="s">
        <v>120</v>
      </c>
      <c r="M2" s="9" t="s">
        <v>120</v>
      </c>
      <c r="N2" s="9" t="s">
        <v>120</v>
      </c>
      <c r="O2" s="9" t="s">
        <v>120</v>
      </c>
    </row>
    <row r="3" spans="1:15" s="5" customFormat="1" ht="15.75">
      <c r="A3" s="10" t="s">
        <v>121</v>
      </c>
      <c r="B3" s="62" t="s">
        <v>122</v>
      </c>
      <c r="C3" s="11">
        <f>SUM(D3:O3)</f>
        <v>774240603.1400001</v>
      </c>
      <c r="D3" s="12">
        <v>49937961.600000001</v>
      </c>
      <c r="E3" s="12">
        <v>103846829.84</v>
      </c>
      <c r="F3" s="12">
        <v>85346819.530000001</v>
      </c>
      <c r="G3" s="12">
        <v>118640362.45</v>
      </c>
      <c r="H3" s="12">
        <v>76561791.829999998</v>
      </c>
      <c r="I3" s="12">
        <v>84808303.129999995</v>
      </c>
      <c r="J3" s="12">
        <v>83842038.450000003</v>
      </c>
      <c r="K3" s="12">
        <v>105867993.83</v>
      </c>
      <c r="L3" s="12">
        <v>65388502.479999997</v>
      </c>
      <c r="M3" s="12">
        <f>IFERROR(VLOOKUP(B3,Plantilla!$A$2:$B$33,2,FALSE),0)</f>
        <v>0</v>
      </c>
      <c r="N3" s="12">
        <f>IFERROR(VLOOKUP(B3,Plantilla!$A$2:$B$33,2,FALSE),0)</f>
        <v>0</v>
      </c>
      <c r="O3" s="12">
        <f>IFERROR(VLOOKUP(B3,Plantilla!$A$2:$B$33,2,FALSE),0)</f>
        <v>0</v>
      </c>
    </row>
    <row r="4" spans="1:15" s="5" customFormat="1" ht="25.5">
      <c r="A4" s="10" t="s">
        <v>123</v>
      </c>
      <c r="B4" s="62" t="s">
        <v>124</v>
      </c>
      <c r="C4" s="11">
        <f t="shared" ref="C4:C47" si="0">SUM(D4:O4)</f>
        <v>774240603.1400001</v>
      </c>
      <c r="D4" s="12">
        <v>49937961.600000001</v>
      </c>
      <c r="E4" s="12">
        <v>103846829.84</v>
      </c>
      <c r="F4" s="12">
        <v>85346819.530000001</v>
      </c>
      <c r="G4" s="12">
        <v>118640362.45</v>
      </c>
      <c r="H4" s="12">
        <v>76561791.829999998</v>
      </c>
      <c r="I4" s="12">
        <v>84808303.129999995</v>
      </c>
      <c r="J4" s="12">
        <v>83842038.450000003</v>
      </c>
      <c r="K4" s="12">
        <v>105867993.83</v>
      </c>
      <c r="L4" s="12">
        <v>65388502.479999997</v>
      </c>
      <c r="M4" s="12">
        <f>IFERROR(VLOOKUP(B4,Plantilla!$A$2:$B$33,2,FALSE),0)</f>
        <v>0</v>
      </c>
      <c r="N4" s="12">
        <f>IFERROR(VLOOKUP(B4,Plantilla!$A$2:$B$33,2,FALSE),0)</f>
        <v>0</v>
      </c>
      <c r="O4" s="12">
        <f>IFERROR(VLOOKUP(B4,Plantilla!$A$2:$B$33,2,FALSE),0)</f>
        <v>0</v>
      </c>
    </row>
    <row r="5" spans="1:15" s="5" customFormat="1" ht="25.5">
      <c r="A5" s="10" t="s">
        <v>125</v>
      </c>
      <c r="B5" s="62" t="s">
        <v>126</v>
      </c>
      <c r="C5" s="11">
        <f t="shared" si="0"/>
        <v>774240603.1400001</v>
      </c>
      <c r="D5" s="12">
        <v>49937961.600000001</v>
      </c>
      <c r="E5" s="12">
        <v>103846829.84</v>
      </c>
      <c r="F5" s="12">
        <v>85346819.530000001</v>
      </c>
      <c r="G5" s="12">
        <v>118640362.45</v>
      </c>
      <c r="H5" s="12">
        <v>76561791.829999998</v>
      </c>
      <c r="I5" s="12">
        <v>84808303.129999995</v>
      </c>
      <c r="J5" s="12">
        <v>83842038.450000003</v>
      </c>
      <c r="K5" s="12">
        <v>105867993.83</v>
      </c>
      <c r="L5" s="12">
        <v>65388502.479999997</v>
      </c>
      <c r="M5" s="12">
        <f>IFERROR(VLOOKUP(B5,Plantilla!$A$2:$B$33,2,FALSE),0)</f>
        <v>0</v>
      </c>
      <c r="N5" s="12">
        <f>IFERROR(VLOOKUP(B5,Plantilla!$A$2:$B$33,2,FALSE),0)</f>
        <v>0</v>
      </c>
      <c r="O5" s="12">
        <f>IFERROR(VLOOKUP(B5,Plantilla!$A$2:$B$33,2,FALSE),0)</f>
        <v>0</v>
      </c>
    </row>
    <row r="6" spans="1:15" s="5" customFormat="1" ht="15.75">
      <c r="A6" s="10" t="s">
        <v>127</v>
      </c>
      <c r="B6" s="62" t="s">
        <v>128</v>
      </c>
      <c r="C6" s="11">
        <f t="shared" si="0"/>
        <v>774240603.1400001</v>
      </c>
      <c r="D6" s="12">
        <v>49937961.600000001</v>
      </c>
      <c r="E6" s="12">
        <v>103846829.84</v>
      </c>
      <c r="F6" s="12">
        <v>85346819.530000001</v>
      </c>
      <c r="G6" s="12">
        <v>118640362.45</v>
      </c>
      <c r="H6" s="12">
        <v>76561791.829999998</v>
      </c>
      <c r="I6" s="12">
        <v>84808303.129999995</v>
      </c>
      <c r="J6" s="12">
        <v>83842038.450000003</v>
      </c>
      <c r="K6" s="12">
        <v>105867993.83</v>
      </c>
      <c r="L6" s="12">
        <v>65388502.479999997</v>
      </c>
      <c r="M6" s="12">
        <f>IFERROR(VLOOKUP(B6,Plantilla!$A$2:$B$33,2,FALSE),0)</f>
        <v>0</v>
      </c>
      <c r="N6" s="12">
        <f>IFERROR(VLOOKUP(B6,Plantilla!$A$2:$B$33,2,FALSE),0)</f>
        <v>0</v>
      </c>
      <c r="O6" s="12">
        <f>IFERROR(VLOOKUP(B6,Plantilla!$A$2:$B$33,2,FALSE),0)</f>
        <v>0</v>
      </c>
    </row>
    <row r="7" spans="1:15" ht="15.75">
      <c r="A7" s="10" t="s">
        <v>129</v>
      </c>
      <c r="B7" s="63" t="s">
        <v>21</v>
      </c>
      <c r="C7" s="11">
        <f t="shared" si="0"/>
        <v>774240603.1400001</v>
      </c>
      <c r="D7" s="12">
        <v>49937961.600000001</v>
      </c>
      <c r="E7" s="12">
        <v>103846829.84</v>
      </c>
      <c r="F7" s="12">
        <v>85346819.530000001</v>
      </c>
      <c r="G7" s="12">
        <v>118640362.45</v>
      </c>
      <c r="H7" s="12">
        <v>76561791.829999998</v>
      </c>
      <c r="I7" s="12">
        <v>84808303.129999995</v>
      </c>
      <c r="J7" s="12">
        <v>83842038.450000003</v>
      </c>
      <c r="K7" s="12">
        <v>105867993.83</v>
      </c>
      <c r="L7" s="12">
        <v>65388502.479999997</v>
      </c>
      <c r="M7" s="12">
        <f>IFERROR(VLOOKUP(B7,Plantilla!$A$2:$B$33,2,FALSE),0)</f>
        <v>0</v>
      </c>
      <c r="N7" s="12">
        <f>IFERROR(VLOOKUP(B7,Plantilla!$A$2:$B$33,2,FALSE),0)</f>
        <v>0</v>
      </c>
      <c r="O7" s="12">
        <f>IFERROR(VLOOKUP(B7,Plantilla!$A$2:$B$33,2,FALSE),0)</f>
        <v>0</v>
      </c>
    </row>
    <row r="8" spans="1:15" ht="15.75">
      <c r="A8" s="10" t="s">
        <v>130</v>
      </c>
      <c r="B8" s="63" t="s">
        <v>22</v>
      </c>
      <c r="C8" s="11">
        <f t="shared" si="0"/>
        <v>537548131.87</v>
      </c>
      <c r="D8" s="12">
        <v>38707508.630000003</v>
      </c>
      <c r="E8" s="12">
        <v>78512841.790000007</v>
      </c>
      <c r="F8" s="12">
        <v>55486863.560000002</v>
      </c>
      <c r="G8" s="12">
        <v>80814355.010000005</v>
      </c>
      <c r="H8" s="12">
        <v>56680835.630000003</v>
      </c>
      <c r="I8" s="12">
        <v>62535648.82</v>
      </c>
      <c r="J8" s="12">
        <v>62221096.920000002</v>
      </c>
      <c r="K8" s="12">
        <v>59370305.329999998</v>
      </c>
      <c r="L8" s="12">
        <v>43218676.18</v>
      </c>
      <c r="M8" s="12">
        <f>IFERROR(VLOOKUP(B8,Plantilla!$A$2:$B$33,2,FALSE),0)</f>
        <v>0</v>
      </c>
      <c r="N8" s="12">
        <f>IFERROR(VLOOKUP(B8,Plantilla!$A$2:$B$33,2,FALSE),0)</f>
        <v>0</v>
      </c>
      <c r="O8" s="12">
        <f>IFERROR(VLOOKUP(B8,Plantilla!$A$2:$B$33,2,FALSE),0)</f>
        <v>0</v>
      </c>
    </row>
    <row r="9" spans="1:15" ht="15.75">
      <c r="A9" s="10" t="s">
        <v>131</v>
      </c>
      <c r="B9" s="63" t="s">
        <v>23</v>
      </c>
      <c r="C9" s="11">
        <f t="shared" si="0"/>
        <v>432514243.72999996</v>
      </c>
      <c r="D9" s="12">
        <v>32300031.300000001</v>
      </c>
      <c r="E9" s="12">
        <v>67722501.489999995</v>
      </c>
      <c r="F9" s="12">
        <v>46899957.630000003</v>
      </c>
      <c r="G9" s="12">
        <v>49994151.159999996</v>
      </c>
      <c r="H9" s="12">
        <v>47147229.810000002</v>
      </c>
      <c r="I9" s="12">
        <v>48153471.640000001</v>
      </c>
      <c r="J9" s="12">
        <v>53428492.130000003</v>
      </c>
      <c r="K9" s="12">
        <v>50577420.689999998</v>
      </c>
      <c r="L9" s="12">
        <v>36290987.880000003</v>
      </c>
      <c r="M9" s="12">
        <f>IFERROR(VLOOKUP(B9,Plantilla!$A$2:$B$33,2,FALSE),0)</f>
        <v>0</v>
      </c>
      <c r="N9" s="12">
        <f>IFERROR(VLOOKUP(B9,Plantilla!$A$2:$B$33,2,FALSE),0)</f>
        <v>0</v>
      </c>
      <c r="O9" s="12">
        <f>IFERROR(VLOOKUP(B9,Plantilla!$A$2:$B$33,2,FALSE),0)</f>
        <v>0</v>
      </c>
    </row>
    <row r="10" spans="1:15" ht="15.75">
      <c r="A10" s="10" t="s">
        <v>131</v>
      </c>
      <c r="B10" s="63" t="s">
        <v>24</v>
      </c>
      <c r="C10" s="11">
        <f t="shared" si="0"/>
        <v>41194742.029999994</v>
      </c>
      <c r="D10" s="12">
        <v>1488975.43</v>
      </c>
      <c r="E10" s="12">
        <v>1187901.8500000001</v>
      </c>
      <c r="F10" s="12">
        <v>1413796.47</v>
      </c>
      <c r="G10" s="12">
        <v>23540074.940000001</v>
      </c>
      <c r="H10" s="12">
        <v>2357585.98</v>
      </c>
      <c r="I10" s="12">
        <v>7052467.9100000001</v>
      </c>
      <c r="J10" s="12">
        <v>1451845.66</v>
      </c>
      <c r="K10" s="12">
        <v>1415481.03</v>
      </c>
      <c r="L10" s="12">
        <v>1286612.76</v>
      </c>
      <c r="M10" s="12">
        <f>IFERROR(VLOOKUP(B10,Plantilla!$A$2:$B$33,2,FALSE),0)</f>
        <v>0</v>
      </c>
      <c r="N10" s="12">
        <f>IFERROR(VLOOKUP(B10,Plantilla!$A$2:$B$33,2,FALSE),0)</f>
        <v>0</v>
      </c>
      <c r="O10" s="12">
        <f>IFERROR(VLOOKUP(B10,Plantilla!$A$2:$B$33,2,FALSE),0)</f>
        <v>0</v>
      </c>
    </row>
    <row r="11" spans="1:15" ht="15.75">
      <c r="A11" s="10" t="s">
        <v>131</v>
      </c>
      <c r="B11" s="63" t="s">
        <v>25</v>
      </c>
      <c r="C11" s="11">
        <f t="shared" si="0"/>
        <v>66023.41</v>
      </c>
      <c r="D11" s="12">
        <v>0</v>
      </c>
      <c r="E11" s="12">
        <v>0</v>
      </c>
      <c r="F11" s="12">
        <v>33300.21</v>
      </c>
      <c r="G11" s="12">
        <v>0</v>
      </c>
      <c r="H11" s="12" t="s">
        <v>132</v>
      </c>
      <c r="I11" s="12">
        <v>0</v>
      </c>
      <c r="J11" s="12">
        <v>0</v>
      </c>
      <c r="K11" s="12">
        <v>32723.200000000001</v>
      </c>
      <c r="L11" s="12">
        <v>0</v>
      </c>
      <c r="M11" s="12">
        <f>IFERROR(VLOOKUP(B11,Plantilla!$A$2:$B$33,2,FALSE),0)</f>
        <v>0</v>
      </c>
      <c r="N11" s="12">
        <f>IFERROR(VLOOKUP(B11,Plantilla!$A$2:$B$33,2,FALSE),0)</f>
        <v>0</v>
      </c>
      <c r="O11" s="12">
        <f>IFERROR(VLOOKUP(B11,Plantilla!$A$2:$B$33,2,FALSE),0)</f>
        <v>0</v>
      </c>
    </row>
    <row r="12" spans="1:15" ht="15.75">
      <c r="A12" s="10" t="s">
        <v>131</v>
      </c>
      <c r="B12" s="63" t="s">
        <v>26</v>
      </c>
      <c r="C12" s="11">
        <f>SUM(D12:O12)</f>
        <v>100000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100000</v>
      </c>
      <c r="M12" s="12">
        <f>IFERROR(VLOOKUP(B12,Plantilla!$A$2:$B$33,2,FALSE),0)</f>
        <v>0</v>
      </c>
      <c r="N12" s="12">
        <f>IFERROR(VLOOKUP(B12,Plantilla!$A$2:$B$33,2,FALSE),0)</f>
        <v>0</v>
      </c>
      <c r="O12" s="12">
        <f>IFERROR(VLOOKUP(B12,Plantilla!$A$2:$B$33,2,FALSE),0)</f>
        <v>0</v>
      </c>
    </row>
    <row r="13" spans="1:15" ht="15.75">
      <c r="A13" s="10" t="s">
        <v>131</v>
      </c>
      <c r="B13" s="63" t="s">
        <v>27</v>
      </c>
      <c r="C13" s="11">
        <f t="shared" si="0"/>
        <v>63673122.70000001</v>
      </c>
      <c r="D13" s="12">
        <v>4918501.9000000004</v>
      </c>
      <c r="E13" s="12">
        <v>9602438.4499999993</v>
      </c>
      <c r="F13" s="12">
        <v>7139809.25</v>
      </c>
      <c r="G13" s="12">
        <v>7280128.9100000001</v>
      </c>
      <c r="H13" s="12">
        <v>7176019.8399999999</v>
      </c>
      <c r="I13" s="12">
        <v>7329709.2699999996</v>
      </c>
      <c r="J13" s="12">
        <v>7340759.1299999999</v>
      </c>
      <c r="K13" s="12">
        <v>7344680.4100000001</v>
      </c>
      <c r="L13" s="12">
        <v>5541075.54</v>
      </c>
      <c r="M13" s="12">
        <f>IFERROR(VLOOKUP(B13,Plantilla!$A$2:$B$33,2,FALSE),0)</f>
        <v>0</v>
      </c>
      <c r="N13" s="12">
        <f>IFERROR(VLOOKUP(B13,Plantilla!$A$2:$B$33,2,FALSE),0)</f>
        <v>0</v>
      </c>
      <c r="O13" s="12">
        <f>IFERROR(VLOOKUP(B13,Plantilla!$A$2:$B$33,2,FALSE),0)</f>
        <v>0</v>
      </c>
    </row>
    <row r="14" spans="1:15" ht="15.75">
      <c r="A14" s="10" t="s">
        <v>130</v>
      </c>
      <c r="B14" s="63" t="s">
        <v>28</v>
      </c>
      <c r="C14" s="11">
        <f t="shared" si="0"/>
        <v>167562239.77999997</v>
      </c>
      <c r="D14" s="12">
        <v>11230452.970000001</v>
      </c>
      <c r="E14" s="12">
        <v>14603307.140000001</v>
      </c>
      <c r="F14" s="12">
        <v>20039607.739999998</v>
      </c>
      <c r="G14" s="12">
        <v>24742656.57</v>
      </c>
      <c r="H14" s="12">
        <v>15645017.699999999</v>
      </c>
      <c r="I14" s="12">
        <v>19746679.219999999</v>
      </c>
      <c r="J14" s="12">
        <v>18098079.579999998</v>
      </c>
      <c r="K14" s="12">
        <v>22530883.600000001</v>
      </c>
      <c r="L14" s="12">
        <v>20925555.260000002</v>
      </c>
      <c r="M14" s="12">
        <f>IFERROR(VLOOKUP(B14,Plantilla!$A$2:$B$33,2,FALSE),0)</f>
        <v>0</v>
      </c>
      <c r="N14" s="12">
        <f>IFERROR(VLOOKUP(B14,Plantilla!$A$2:$B$33,2,FALSE),0)</f>
        <v>0</v>
      </c>
      <c r="O14" s="12">
        <f>IFERROR(VLOOKUP(B14,Plantilla!$A$2:$B$33,2,FALSE),0)</f>
        <v>0</v>
      </c>
    </row>
    <row r="15" spans="1:15" ht="15.75">
      <c r="A15" s="10" t="s">
        <v>131</v>
      </c>
      <c r="B15" s="63" t="s">
        <v>29</v>
      </c>
      <c r="C15" s="11">
        <f t="shared" si="0"/>
        <v>71272409.559999987</v>
      </c>
      <c r="D15" s="12">
        <v>9327316.4399999995</v>
      </c>
      <c r="E15" s="12">
        <v>7294110.7999999998</v>
      </c>
      <c r="F15" s="12">
        <v>7935337.4500000002</v>
      </c>
      <c r="G15" s="12">
        <v>8055809.0999999996</v>
      </c>
      <c r="H15" s="12">
        <v>7480434.04</v>
      </c>
      <c r="I15" s="12">
        <v>8422076.6199999992</v>
      </c>
      <c r="J15" s="12">
        <v>3801718.3</v>
      </c>
      <c r="K15" s="12">
        <v>8133873.5800000001</v>
      </c>
      <c r="L15" s="12">
        <v>10821733.23</v>
      </c>
      <c r="M15" s="12">
        <f>IFERROR(VLOOKUP(B15,Plantilla!$A$2:$B$33,2,FALSE),0)</f>
        <v>0</v>
      </c>
      <c r="N15" s="12">
        <f>IFERROR(VLOOKUP(B15,Plantilla!$A$2:$B$33,2,FALSE),0)</f>
        <v>0</v>
      </c>
      <c r="O15" s="12">
        <f>IFERROR(VLOOKUP(B15,Plantilla!$A$2:$B$33,2,FALSE),0)</f>
        <v>0</v>
      </c>
    </row>
    <row r="16" spans="1:15" ht="15.75">
      <c r="A16" s="10" t="s">
        <v>131</v>
      </c>
      <c r="B16" s="63" t="s">
        <v>30</v>
      </c>
      <c r="C16" s="11">
        <f t="shared" si="0"/>
        <v>4705214.34</v>
      </c>
      <c r="D16" s="12">
        <v>0</v>
      </c>
      <c r="E16" s="12">
        <v>553906</v>
      </c>
      <c r="F16" s="12">
        <v>219398.7</v>
      </c>
      <c r="G16" s="12">
        <v>405688.72</v>
      </c>
      <c r="H16" s="12">
        <v>32450</v>
      </c>
      <c r="I16" s="12">
        <v>295248.61</v>
      </c>
      <c r="J16" s="12">
        <v>1265409.75</v>
      </c>
      <c r="K16" s="12">
        <v>982249.99</v>
      </c>
      <c r="L16" s="12">
        <v>950862.57</v>
      </c>
      <c r="M16" s="12">
        <f>IFERROR(VLOOKUP(B16,Plantilla!$A$2:$B$33,2,FALSE),0)</f>
        <v>0</v>
      </c>
      <c r="N16" s="12">
        <f>IFERROR(VLOOKUP(B16,Plantilla!$A$2:$B$33,2,FALSE),0)</f>
        <v>0</v>
      </c>
      <c r="O16" s="12">
        <f>IFERROR(VLOOKUP(B16,Plantilla!$A$2:$B$33,2,FALSE),0)</f>
        <v>0</v>
      </c>
    </row>
    <row r="17" spans="1:15" ht="15.75">
      <c r="A17" s="10" t="s">
        <v>131</v>
      </c>
      <c r="B17" s="63" t="s">
        <v>31</v>
      </c>
      <c r="C17" s="11">
        <f t="shared" si="0"/>
        <v>5694510.370000001</v>
      </c>
      <c r="D17" s="12">
        <v>353800</v>
      </c>
      <c r="E17" s="12">
        <v>0</v>
      </c>
      <c r="F17" s="12">
        <v>567100</v>
      </c>
      <c r="G17" s="12">
        <v>537850</v>
      </c>
      <c r="H17" s="12">
        <v>2002610.82</v>
      </c>
      <c r="I17" s="12">
        <v>478350</v>
      </c>
      <c r="J17" s="12">
        <v>539950</v>
      </c>
      <c r="K17" s="12">
        <v>1069014.8999999999</v>
      </c>
      <c r="L17" s="12">
        <v>145834.65</v>
      </c>
      <c r="M17" s="12">
        <f>IFERROR(VLOOKUP(B17,Plantilla!$A$2:$B$33,2,FALSE),0)</f>
        <v>0</v>
      </c>
      <c r="N17" s="12">
        <f>IFERROR(VLOOKUP(B17,Plantilla!$A$2:$B$33,2,FALSE),0)</f>
        <v>0</v>
      </c>
      <c r="O17" s="12">
        <f>IFERROR(VLOOKUP(B17,Plantilla!$A$2:$B$33,2,FALSE),0)</f>
        <v>0</v>
      </c>
    </row>
    <row r="18" spans="1:15" ht="15.75">
      <c r="A18" s="10" t="s">
        <v>131</v>
      </c>
      <c r="B18" s="63" t="s">
        <v>32</v>
      </c>
      <c r="C18" s="11">
        <f t="shared" si="0"/>
        <v>2888621.14</v>
      </c>
      <c r="D18" s="12">
        <v>0</v>
      </c>
      <c r="E18" s="12">
        <v>0</v>
      </c>
      <c r="F18" s="12">
        <v>500000</v>
      </c>
      <c r="G18" s="12">
        <v>0</v>
      </c>
      <c r="H18" s="12">
        <v>822749.08</v>
      </c>
      <c r="I18" s="12">
        <v>374857.62</v>
      </c>
      <c r="J18" s="12">
        <v>1000000</v>
      </c>
      <c r="K18" s="12">
        <v>0</v>
      </c>
      <c r="L18" s="12">
        <v>191014.44</v>
      </c>
      <c r="M18" s="12">
        <f>IFERROR(VLOOKUP(B18,Plantilla!$A$2:$B$33,2,FALSE),0)</f>
        <v>0</v>
      </c>
      <c r="N18" s="12">
        <f>IFERROR(VLOOKUP(B18,Plantilla!$A$2:$B$33,2,FALSE),0)</f>
        <v>0</v>
      </c>
      <c r="O18" s="12">
        <f>IFERROR(VLOOKUP(B18,Plantilla!$A$2:$B$33,2,FALSE),0)</f>
        <v>0</v>
      </c>
    </row>
    <row r="19" spans="1:15" ht="15.75">
      <c r="A19" s="10" t="s">
        <v>131</v>
      </c>
      <c r="B19" s="63" t="s">
        <v>33</v>
      </c>
      <c r="C19" s="11">
        <f t="shared" si="0"/>
        <v>53504973.329999998</v>
      </c>
      <c r="D19" s="12">
        <v>984892.86</v>
      </c>
      <c r="E19" s="12">
        <v>4643241.01</v>
      </c>
      <c r="F19" s="12">
        <v>7911650.7599999998</v>
      </c>
      <c r="G19" s="12">
        <v>8068585.9199999999</v>
      </c>
      <c r="H19" s="12">
        <v>4177189.5</v>
      </c>
      <c r="I19" s="12">
        <v>6580192.9400000004</v>
      </c>
      <c r="J19" s="12">
        <v>6962935.9199999999</v>
      </c>
      <c r="K19" s="12">
        <v>6765321.3899999997</v>
      </c>
      <c r="L19" s="12">
        <v>7410963.0300000003</v>
      </c>
      <c r="M19" s="12">
        <f>IFERROR(VLOOKUP(B19,Plantilla!$A$2:$B$33,2,FALSE),0)</f>
        <v>0</v>
      </c>
      <c r="N19" s="12">
        <f>IFERROR(VLOOKUP(B19,Plantilla!$A$2:$B$33,2,FALSE),0)</f>
        <v>0</v>
      </c>
      <c r="O19" s="12">
        <f>IFERROR(VLOOKUP(B19,Plantilla!$A$2:$B$33,2,FALSE),0)</f>
        <v>0</v>
      </c>
    </row>
    <row r="20" spans="1:15" ht="15.75">
      <c r="A20" s="10" t="s">
        <v>131</v>
      </c>
      <c r="B20" s="63" t="s">
        <v>34</v>
      </c>
      <c r="C20" s="11">
        <f t="shared" si="0"/>
        <v>12096129.800000001</v>
      </c>
      <c r="D20" s="12">
        <v>330051.42</v>
      </c>
      <c r="E20" s="12">
        <v>324641.18</v>
      </c>
      <c r="F20" s="12">
        <v>335515.59999999998</v>
      </c>
      <c r="G20" s="12">
        <v>4783122.99</v>
      </c>
      <c r="H20" s="12">
        <v>386239.66</v>
      </c>
      <c r="I20" s="12">
        <v>2587438.19</v>
      </c>
      <c r="J20" s="12">
        <v>371252.45</v>
      </c>
      <c r="K20" s="12">
        <v>2593456.0699999998</v>
      </c>
      <c r="L20" s="12">
        <v>384412.24</v>
      </c>
      <c r="M20" s="12">
        <f>IFERROR(VLOOKUP(B20,Plantilla!$A$2:$B$33,2,FALSE),0)</f>
        <v>0</v>
      </c>
      <c r="N20" s="12">
        <f>IFERROR(VLOOKUP(B20,Plantilla!$A$2:$B$33,2,FALSE),0)</f>
        <v>0</v>
      </c>
      <c r="O20" s="12">
        <f>IFERROR(VLOOKUP(B20,Plantilla!$A$2:$B$33,2,FALSE),0)</f>
        <v>0</v>
      </c>
    </row>
    <row r="21" spans="1:15" ht="25.5">
      <c r="A21" s="10" t="s">
        <v>131</v>
      </c>
      <c r="B21" s="63" t="s">
        <v>35</v>
      </c>
      <c r="C21" s="11">
        <f t="shared" si="0"/>
        <v>9220371.7400000002</v>
      </c>
      <c r="D21" s="12">
        <v>134392.25</v>
      </c>
      <c r="E21" s="12">
        <v>0</v>
      </c>
      <c r="F21" s="12">
        <v>2427188.56</v>
      </c>
      <c r="G21" s="12">
        <v>2541779</v>
      </c>
      <c r="H21" s="12">
        <v>71344.600000000006</v>
      </c>
      <c r="I21" s="12">
        <v>580721.9</v>
      </c>
      <c r="J21" s="12">
        <v>0</v>
      </c>
      <c r="K21" s="12">
        <v>2600521</v>
      </c>
      <c r="L21" s="12">
        <v>864424.43</v>
      </c>
      <c r="M21" s="12">
        <f>IFERROR(VLOOKUP(B21,Plantilla!$A$2:$B$33,2,FALSE),0)</f>
        <v>0</v>
      </c>
      <c r="N21" s="12">
        <f>IFERROR(VLOOKUP(B21,Plantilla!$A$2:$B$33,2,FALSE),0)</f>
        <v>0</v>
      </c>
      <c r="O21" s="12">
        <f>IFERROR(VLOOKUP(B21,Plantilla!$A$2:$B$33,2,FALSE),0)</f>
        <v>0</v>
      </c>
    </row>
    <row r="22" spans="1:15" ht="25.5">
      <c r="A22" s="10" t="s">
        <v>131</v>
      </c>
      <c r="B22" s="63" t="s">
        <v>36</v>
      </c>
      <c r="C22" s="11">
        <f t="shared" si="0"/>
        <v>4862077.04</v>
      </c>
      <c r="D22" s="12">
        <v>0</v>
      </c>
      <c r="E22" s="12">
        <v>93416.67</v>
      </c>
      <c r="F22" s="12">
        <v>93416.67</v>
      </c>
      <c r="G22" s="12">
        <v>186833.34</v>
      </c>
      <c r="H22" s="12">
        <v>672000</v>
      </c>
      <c r="I22" s="12">
        <v>427793.34</v>
      </c>
      <c r="J22" s="12">
        <v>2908753.68</v>
      </c>
      <c r="K22" s="12">
        <v>386446.67</v>
      </c>
      <c r="L22" s="12">
        <v>93416.67</v>
      </c>
      <c r="M22" s="12">
        <f>IFERROR(VLOOKUP(B22,Plantilla!$A$2:$B$33,2,FALSE),0)</f>
        <v>0</v>
      </c>
      <c r="N22" s="12">
        <f>IFERROR(VLOOKUP(B22,Plantilla!$A$2:$B$33,2,FALSE),0)</f>
        <v>0</v>
      </c>
      <c r="O22" s="12">
        <f>IFERROR(VLOOKUP(B22,Plantilla!$A$2:$B$33,2,FALSE),0)</f>
        <v>0</v>
      </c>
    </row>
    <row r="23" spans="1:15" ht="15.75">
      <c r="A23" s="10" t="s">
        <v>131</v>
      </c>
      <c r="B23" s="63" t="s">
        <v>37</v>
      </c>
      <c r="C23" s="11">
        <f t="shared" si="0"/>
        <v>3317932.46</v>
      </c>
      <c r="D23" s="12">
        <v>100000</v>
      </c>
      <c r="E23" s="12">
        <v>1693991.48</v>
      </c>
      <c r="F23" s="12">
        <v>50000</v>
      </c>
      <c r="G23" s="12">
        <v>162987.5</v>
      </c>
      <c r="H23" s="12">
        <v>0</v>
      </c>
      <c r="I23" s="12">
        <v>0</v>
      </c>
      <c r="J23" s="12">
        <v>1248059.48</v>
      </c>
      <c r="K23" s="12">
        <v>0</v>
      </c>
      <c r="L23" s="12">
        <v>62894</v>
      </c>
      <c r="M23" s="12">
        <f>IFERROR(VLOOKUP(B23,Plantilla!$A$2:$B$33,2,FALSE),0)</f>
        <v>0</v>
      </c>
      <c r="N23" s="12">
        <f>IFERROR(VLOOKUP(B23,Plantilla!$A$2:$B$33,2,FALSE),0)</f>
        <v>0</v>
      </c>
      <c r="O23" s="12">
        <f>IFERROR(VLOOKUP(B23,Plantilla!$A$2:$B$33,2,FALSE),0)</f>
        <v>0</v>
      </c>
    </row>
    <row r="24" spans="1:15" ht="15.75">
      <c r="A24" s="10" t="s">
        <v>130</v>
      </c>
      <c r="B24" s="63" t="s">
        <v>38</v>
      </c>
      <c r="C24" s="11">
        <f t="shared" si="0"/>
        <v>26105427.91</v>
      </c>
      <c r="D24" s="12">
        <v>0</v>
      </c>
      <c r="E24" s="12">
        <v>3920756.39</v>
      </c>
      <c r="F24" s="12">
        <v>6121690.1200000001</v>
      </c>
      <c r="G24" s="12">
        <v>3952614.42</v>
      </c>
      <c r="H24" s="12">
        <v>1740268.08</v>
      </c>
      <c r="I24" s="12">
        <v>819658.49</v>
      </c>
      <c r="J24" s="12">
        <v>1634850.19</v>
      </c>
      <c r="K24" s="12">
        <v>6801419.1799999997</v>
      </c>
      <c r="L24" s="12">
        <v>1114171.04</v>
      </c>
      <c r="M24" s="12">
        <f>IFERROR(VLOOKUP(B24,Plantilla!$A$2:$B$33,2,FALSE),0)</f>
        <v>0</v>
      </c>
      <c r="N24" s="12">
        <f>IFERROR(VLOOKUP(B24,Plantilla!$A$2:$B$33,2,FALSE),0)</f>
        <v>0</v>
      </c>
      <c r="O24" s="12">
        <f>IFERROR(VLOOKUP(B24,Plantilla!$A$2:$B$33,2,FALSE),0)</f>
        <v>0</v>
      </c>
    </row>
    <row r="25" spans="1:15" ht="15.75">
      <c r="A25" s="10" t="s">
        <v>131</v>
      </c>
      <c r="B25" s="63" t="s">
        <v>39</v>
      </c>
      <c r="C25" s="11">
        <f t="shared" si="0"/>
        <v>1638595.9500000002</v>
      </c>
      <c r="D25" s="12">
        <v>0</v>
      </c>
      <c r="E25" s="12">
        <v>73088</v>
      </c>
      <c r="F25" s="12">
        <v>771347.75</v>
      </c>
      <c r="G25" s="12">
        <v>96832</v>
      </c>
      <c r="H25" s="12" t="s">
        <v>132</v>
      </c>
      <c r="I25" s="12">
        <v>249762.6</v>
      </c>
      <c r="J25" s="12">
        <v>0</v>
      </c>
      <c r="K25" s="12">
        <v>117872</v>
      </c>
      <c r="L25" s="12">
        <v>329693.59999999998</v>
      </c>
      <c r="M25" s="12">
        <f>IFERROR(VLOOKUP(B25,Plantilla!$A$2:$B$33,2,FALSE),0)</f>
        <v>0</v>
      </c>
      <c r="N25" s="12">
        <f>IFERROR(VLOOKUP(B25,Plantilla!$A$2:$B$33,2,FALSE),0)</f>
        <v>0</v>
      </c>
      <c r="O25" s="12">
        <f>IFERROR(VLOOKUP(B25,Plantilla!$A$2:$B$33,2,FALSE),0)</f>
        <v>0</v>
      </c>
    </row>
    <row r="26" spans="1:15" ht="15.75">
      <c r="A26" s="10" t="s">
        <v>131</v>
      </c>
      <c r="B26" s="63" t="s">
        <v>40</v>
      </c>
      <c r="C26" s="11">
        <f t="shared" si="0"/>
        <v>1966540.8</v>
      </c>
      <c r="D26" s="12">
        <v>0</v>
      </c>
      <c r="E26" s="12">
        <v>1752901.8</v>
      </c>
      <c r="F26" s="12">
        <v>0</v>
      </c>
      <c r="G26" s="12">
        <v>0</v>
      </c>
      <c r="H26" s="12">
        <v>14868</v>
      </c>
      <c r="I26" s="12">
        <v>198771</v>
      </c>
      <c r="J26" s="12">
        <v>0</v>
      </c>
      <c r="K26" s="12">
        <v>0</v>
      </c>
      <c r="L26" s="12">
        <v>0</v>
      </c>
      <c r="M26" s="12">
        <f>IFERROR(VLOOKUP(B26,Plantilla!$A$2:$B$33,2,FALSE),0)</f>
        <v>0</v>
      </c>
      <c r="N26" s="12">
        <f>IFERROR(VLOOKUP(B26,Plantilla!$A$2:$B$33,2,FALSE),0)</f>
        <v>0</v>
      </c>
      <c r="O26" s="12">
        <f>IFERROR(VLOOKUP(B26,Plantilla!$A$2:$B$33,2,FALSE),0)</f>
        <v>0</v>
      </c>
    </row>
    <row r="27" spans="1:15" ht="15.75">
      <c r="A27" s="10" t="s">
        <v>131</v>
      </c>
      <c r="B27" s="63" t="s">
        <v>41</v>
      </c>
      <c r="C27" s="11">
        <f t="shared" si="0"/>
        <v>607714.75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359914.75</v>
      </c>
      <c r="K27" s="12">
        <v>0</v>
      </c>
      <c r="L27" s="12">
        <v>247800</v>
      </c>
      <c r="M27" s="12">
        <f>IFERROR(VLOOKUP(B27,Plantilla!$A$2:$B$33,2,FALSE),0)</f>
        <v>0</v>
      </c>
      <c r="N27" s="12">
        <f>IFERROR(VLOOKUP(B27,Plantilla!$A$2:$B$33,2,FALSE),0)</f>
        <v>0</v>
      </c>
      <c r="O27" s="12">
        <f>IFERROR(VLOOKUP(B27,Plantilla!$A$2:$B$33,2,FALSE),0)</f>
        <v>0</v>
      </c>
    </row>
    <row r="28" spans="1:15" ht="15.75">
      <c r="A28" s="10" t="s">
        <v>131</v>
      </c>
      <c r="B28" s="63" t="s">
        <v>42</v>
      </c>
      <c r="C28" s="11">
        <f t="shared" si="0"/>
        <v>0</v>
      </c>
      <c r="D28" s="12">
        <f>IFERROR(VLOOKUP(B28,Plantilla!$A$2:$B$33,2,FALSE),0)</f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f>IFERROR(VLOOKUP(B28,Plantilla!$A$2:$B$33,2,FALSE),0)</f>
        <v>0</v>
      </c>
      <c r="N28" s="12">
        <f>IFERROR(VLOOKUP(B28,Plantilla!$A$2:$B$33,2,FALSE),0)</f>
        <v>0</v>
      </c>
      <c r="O28" s="12">
        <f>IFERROR(VLOOKUP(B28,Plantilla!$A$2:$B$33,2,FALSE),0)</f>
        <v>0</v>
      </c>
    </row>
    <row r="29" spans="1:15" ht="15.75">
      <c r="A29" s="10" t="s">
        <v>131</v>
      </c>
      <c r="B29" s="63" t="s">
        <v>43</v>
      </c>
      <c r="C29" s="11">
        <f t="shared" si="0"/>
        <v>274233.89</v>
      </c>
      <c r="D29" s="12">
        <f>IFERROR(VLOOKUP(B29,Plantilla!$A$2:$B$33,2,FALSE),0)</f>
        <v>0</v>
      </c>
      <c r="E29" s="12">
        <v>0</v>
      </c>
      <c r="F29" s="12">
        <v>0</v>
      </c>
      <c r="G29" s="12">
        <v>0</v>
      </c>
      <c r="H29" s="12">
        <v>0</v>
      </c>
      <c r="I29" s="12">
        <v>27849.89</v>
      </c>
      <c r="J29" s="12">
        <v>0</v>
      </c>
      <c r="K29" s="12">
        <v>246384</v>
      </c>
      <c r="L29" s="12">
        <v>0</v>
      </c>
      <c r="M29" s="12">
        <f>IFERROR(VLOOKUP(B29,Plantilla!$A$2:$B$33,2,FALSE),0)</f>
        <v>0</v>
      </c>
      <c r="N29" s="12">
        <f>IFERROR(VLOOKUP(B29,Plantilla!$A$2:$B$33,2,FALSE),0)</f>
        <v>0</v>
      </c>
      <c r="O29" s="12">
        <f>IFERROR(VLOOKUP(B29,Plantilla!$A$2:$B$33,2,FALSE),0)</f>
        <v>0</v>
      </c>
    </row>
    <row r="30" spans="1:15" ht="25.5">
      <c r="A30" s="10" t="s">
        <v>131</v>
      </c>
      <c r="B30" s="63" t="s">
        <v>44</v>
      </c>
      <c r="C30" s="11">
        <f t="shared" si="0"/>
        <v>1257612.73</v>
      </c>
      <c r="D30" s="12">
        <f>IFERROR(VLOOKUP(B30,Plantilla!$A$2:$B$33,2,FALSE),0)</f>
        <v>0</v>
      </c>
      <c r="E30" s="12">
        <v>0</v>
      </c>
      <c r="F30" s="12">
        <v>245665.14</v>
      </c>
      <c r="G30" s="12">
        <v>1004985.59</v>
      </c>
      <c r="H30" s="12" t="s">
        <v>132</v>
      </c>
      <c r="I30" s="12">
        <v>0</v>
      </c>
      <c r="J30" s="12">
        <v>6962</v>
      </c>
      <c r="K30" s="12">
        <v>0</v>
      </c>
      <c r="L30" s="12">
        <v>0</v>
      </c>
      <c r="M30" s="12">
        <f>IFERROR(VLOOKUP(B30,Plantilla!$A$2:$B$33,2,FALSE),0)</f>
        <v>0</v>
      </c>
      <c r="N30" s="12">
        <f>IFERROR(VLOOKUP(B30,Plantilla!$A$2:$B$33,2,FALSE),0)</f>
        <v>0</v>
      </c>
      <c r="O30" s="12">
        <f>IFERROR(VLOOKUP(B30,Plantilla!$A$2:$B$33,2,FALSE),0)</f>
        <v>0</v>
      </c>
    </row>
    <row r="31" spans="1:15" ht="25.5">
      <c r="A31" s="10" t="s">
        <v>131</v>
      </c>
      <c r="B31" s="63" t="s">
        <v>45</v>
      </c>
      <c r="C31" s="11">
        <f t="shared" si="0"/>
        <v>0</v>
      </c>
      <c r="D31" s="12">
        <f>IFERROR(VLOOKUP(B31,Plantilla!$A$2:$B$33,2,FALSE),0)</f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f>IFERROR(VLOOKUP(B31,Plantilla!$A$2:$B$33,2,FALSE),0)</f>
        <v>0</v>
      </c>
      <c r="N31" s="12">
        <f>IFERROR(VLOOKUP(B31,Plantilla!$A$2:$B$33,2,FALSE),0)</f>
        <v>0</v>
      </c>
      <c r="O31" s="12">
        <f>IFERROR(VLOOKUP(B31,Plantilla!$A$2:$B$33,2,FALSE),0)</f>
        <v>0</v>
      </c>
    </row>
    <row r="32" spans="1:15" ht="15.75">
      <c r="A32" s="10" t="s">
        <v>131</v>
      </c>
      <c r="B32" s="63" t="s">
        <v>47</v>
      </c>
      <c r="C32" s="11">
        <f t="shared" si="0"/>
        <v>9693129.589999998</v>
      </c>
      <c r="D32" s="12">
        <f>IFERROR(VLOOKUP(B32,Plantilla!$A$2:$B$33,2,FALSE),0)</f>
        <v>0</v>
      </c>
      <c r="E32" s="12">
        <v>2094766.59</v>
      </c>
      <c r="F32" s="12">
        <v>354680.43</v>
      </c>
      <c r="G32" s="12">
        <v>2850796.83</v>
      </c>
      <c r="H32" s="12">
        <v>1725400.08</v>
      </c>
      <c r="I32" s="12">
        <v>0</v>
      </c>
      <c r="J32" s="12">
        <v>1197238.44</v>
      </c>
      <c r="K32" s="12">
        <v>1224089.78</v>
      </c>
      <c r="L32" s="12">
        <v>246157.44</v>
      </c>
      <c r="M32" s="12">
        <f>IFERROR(VLOOKUP(B32,Plantilla!$A$2:$B$33,2,FALSE),0)</f>
        <v>0</v>
      </c>
      <c r="N32" s="12">
        <f>IFERROR(VLOOKUP(B32,Plantilla!$A$2:$B$33,2,FALSE),0)</f>
        <v>0</v>
      </c>
      <c r="O32" s="12">
        <f>IFERROR(VLOOKUP(B32,Plantilla!$A$2:$B$33,2,FALSE),0)</f>
        <v>0</v>
      </c>
    </row>
    <row r="33" spans="1:15" ht="15.75">
      <c r="A33" s="10" t="s">
        <v>130</v>
      </c>
      <c r="B33" s="63" t="s">
        <v>48</v>
      </c>
      <c r="C33" s="11">
        <f t="shared" si="0"/>
        <v>1235832.28</v>
      </c>
      <c r="D33" s="12">
        <f>IFERROR(VLOOKUP(B33,Plantilla!$A$2:$B$33,2,FALSE),0)</f>
        <v>0</v>
      </c>
      <c r="E33" s="12">
        <v>368192.45</v>
      </c>
      <c r="F33" s="12">
        <v>238514.15</v>
      </c>
      <c r="G33" s="12">
        <v>37900</v>
      </c>
      <c r="H33" s="12">
        <v>79168</v>
      </c>
      <c r="I33" s="12">
        <v>35000</v>
      </c>
      <c r="J33" s="12">
        <v>123911.76</v>
      </c>
      <c r="K33" s="12">
        <v>223045.92</v>
      </c>
      <c r="L33" s="12">
        <v>130100</v>
      </c>
      <c r="M33" s="12">
        <f>IFERROR(VLOOKUP(B33,Plantilla!$A$2:$B$33,2,FALSE),0)</f>
        <v>0</v>
      </c>
      <c r="N33" s="12">
        <f>IFERROR(VLOOKUP(B33,Plantilla!$A$2:$B$33,2,FALSE),0)</f>
        <v>0</v>
      </c>
      <c r="O33" s="12">
        <f>IFERROR(VLOOKUP(B33,Plantilla!$A$2:$B$33,2,FALSE),0)</f>
        <v>0</v>
      </c>
    </row>
    <row r="34" spans="1:15" ht="25.5">
      <c r="A34" s="10" t="s">
        <v>131</v>
      </c>
      <c r="B34" s="63" t="s">
        <v>49</v>
      </c>
      <c r="C34" s="11">
        <f t="shared" si="0"/>
        <v>1122318.1299999999</v>
      </c>
      <c r="D34" s="12">
        <f>IFERROR(VLOOKUP(B34,Plantilla!$A$2:$B$33,2,FALSE),0)</f>
        <v>0</v>
      </c>
      <c r="E34" s="12">
        <v>368192.45</v>
      </c>
      <c r="F34" s="12">
        <v>125000</v>
      </c>
      <c r="G34" s="12">
        <v>37900</v>
      </c>
      <c r="H34" s="12">
        <v>79168</v>
      </c>
      <c r="I34" s="12">
        <v>35000</v>
      </c>
      <c r="J34" s="12">
        <v>123911.76</v>
      </c>
      <c r="K34" s="12">
        <v>223045.92</v>
      </c>
      <c r="L34" s="12">
        <v>130100</v>
      </c>
      <c r="M34" s="12">
        <f>IFERROR(VLOOKUP(B34,Plantilla!$A$2:$B$33,2,FALSE),0)</f>
        <v>0</v>
      </c>
      <c r="N34" s="12">
        <f>IFERROR(VLOOKUP(B34,Plantilla!$A$2:$B$33,2,FALSE),0)</f>
        <v>0</v>
      </c>
      <c r="O34" s="12">
        <f>IFERROR(VLOOKUP(B34,Plantilla!$A$2:$B$33,2,FALSE),0)</f>
        <v>0</v>
      </c>
    </row>
    <row r="35" spans="1:15" ht="25.5">
      <c r="A35" s="10" t="s">
        <v>131</v>
      </c>
      <c r="B35" s="63" t="s">
        <v>56</v>
      </c>
      <c r="C35" s="11">
        <f t="shared" si="0"/>
        <v>0</v>
      </c>
      <c r="D35" s="12">
        <f>IFERROR(VLOOKUP(B35,Plantilla!$A$2:$B$33,2,FALSE),0)</f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f>IFERROR(VLOOKUP(B35,Plantilla!$A$2:$B$33,2,FALSE),0)</f>
        <v>0</v>
      </c>
      <c r="N35" s="12">
        <f>IFERROR(VLOOKUP(B35,Plantilla!$A$2:$B$33,2,FALSE),0)</f>
        <v>0</v>
      </c>
      <c r="O35" s="12">
        <f>IFERROR(VLOOKUP(B35,Plantilla!$A$2:$B$33,2,FALSE),0)</f>
        <v>0</v>
      </c>
    </row>
    <row r="36" spans="1:15" ht="15.75">
      <c r="A36" s="10" t="s">
        <v>130</v>
      </c>
      <c r="B36" s="63" t="s">
        <v>64</v>
      </c>
      <c r="C36" s="11">
        <f t="shared" si="0"/>
        <v>39988971.299999997</v>
      </c>
      <c r="D36" s="12">
        <f>IFERROR(VLOOKUP(B36,Plantilla!$A$2:$B$33,2,FALSE),0)</f>
        <v>0</v>
      </c>
      <c r="E36" s="12">
        <v>6441732.0700000003</v>
      </c>
      <c r="F36" s="12">
        <v>3460143.96</v>
      </c>
      <c r="G36" s="12">
        <v>9092836.4499999993</v>
      </c>
      <c r="H36" s="12">
        <v>2416502.42</v>
      </c>
      <c r="I36" s="12">
        <v>1671316.6</v>
      </c>
      <c r="J36" s="12">
        <v>1764100</v>
      </c>
      <c r="K36" s="12">
        <v>15142339.800000001</v>
      </c>
      <c r="L36" s="12">
        <v>0</v>
      </c>
      <c r="M36" s="12">
        <f>IFERROR(VLOOKUP(B36,Plantilla!$A$2:$B$33,2,FALSE),0)</f>
        <v>0</v>
      </c>
      <c r="N36" s="12">
        <f>IFERROR(VLOOKUP(B36,Plantilla!$A$2:$B$33,2,FALSE),0)</f>
        <v>0</v>
      </c>
      <c r="O36" s="12">
        <f>IFERROR(VLOOKUP(B36,Plantilla!$A$2:$B$33,2,FALSE),0)</f>
        <v>0</v>
      </c>
    </row>
    <row r="37" spans="1:15" ht="15.75">
      <c r="A37" s="10" t="s">
        <v>131</v>
      </c>
      <c r="B37" s="63" t="s">
        <v>65</v>
      </c>
      <c r="C37" s="11">
        <f t="shared" si="0"/>
        <v>11201292.460000001</v>
      </c>
      <c r="D37" s="12">
        <f>IFERROR(VLOOKUP(B37,Plantilla!$A$2:$B$33,2,FALSE),0)</f>
        <v>0</v>
      </c>
      <c r="E37" s="12">
        <v>1608155.12</v>
      </c>
      <c r="F37" s="12">
        <v>0</v>
      </c>
      <c r="G37" s="12">
        <v>7204990.3200000003</v>
      </c>
      <c r="H37" s="12">
        <v>716830.42</v>
      </c>
      <c r="I37" s="12">
        <v>1671316.6</v>
      </c>
      <c r="J37" s="12">
        <v>0</v>
      </c>
      <c r="K37" s="12">
        <v>0</v>
      </c>
      <c r="L37" s="12">
        <v>0</v>
      </c>
      <c r="M37" s="12">
        <f>IFERROR(VLOOKUP(B37,Plantilla!$A$2:$B$33,2,FALSE),0)</f>
        <v>0</v>
      </c>
      <c r="N37" s="12">
        <f>IFERROR(VLOOKUP(B37,Plantilla!$A$2:$B$33,2,FALSE),0)</f>
        <v>0</v>
      </c>
      <c r="O37" s="12">
        <f>IFERROR(VLOOKUP(B37,Plantilla!$A$2:$B$33,2,FALSE),0)</f>
        <v>0</v>
      </c>
    </row>
    <row r="38" spans="1:15" ht="25.5">
      <c r="A38" s="10" t="s">
        <v>131</v>
      </c>
      <c r="B38" s="63" t="s">
        <v>66</v>
      </c>
      <c r="C38" s="11">
        <f t="shared" si="0"/>
        <v>0</v>
      </c>
      <c r="D38" s="12">
        <f>IFERROR(VLOOKUP(B38,Plantilla!$A$2:$B$33,2,FALSE),0)</f>
        <v>0</v>
      </c>
      <c r="E38" s="12">
        <v>0</v>
      </c>
      <c r="F38" s="12">
        <v>0</v>
      </c>
      <c r="G38" s="12">
        <v>0</v>
      </c>
      <c r="H38" s="12" t="s">
        <v>132</v>
      </c>
      <c r="I38" s="12">
        <v>0</v>
      </c>
      <c r="J38" s="12">
        <v>0</v>
      </c>
      <c r="K38" s="12">
        <v>0</v>
      </c>
      <c r="L38" s="12">
        <v>0</v>
      </c>
      <c r="M38" s="12">
        <f>IFERROR(VLOOKUP(B38,Plantilla!$A$2:$B$33,2,FALSE),0)</f>
        <v>0</v>
      </c>
      <c r="N38" s="12">
        <f>IFERROR(VLOOKUP(B38,Plantilla!$A$2:$B$33,2,FALSE),0)</f>
        <v>0</v>
      </c>
      <c r="O38" s="12">
        <f>IFERROR(VLOOKUP(B38,Plantilla!$A$2:$B$33,2,FALSE),0)</f>
        <v>0</v>
      </c>
    </row>
    <row r="39" spans="1:15" ht="25.5">
      <c r="A39" s="10" t="s">
        <v>131</v>
      </c>
      <c r="B39" s="63" t="s">
        <v>67</v>
      </c>
      <c r="C39" s="11">
        <f t="shared" si="0"/>
        <v>0</v>
      </c>
      <c r="D39" s="12">
        <f>IFERROR(VLOOKUP(B39,Plantilla!$A$2:$B$33,2,FALSE),0)</f>
        <v>0</v>
      </c>
      <c r="E39" s="12">
        <v>0</v>
      </c>
      <c r="F39" s="12">
        <v>0</v>
      </c>
      <c r="G39" s="12">
        <v>0</v>
      </c>
      <c r="H39" s="12" t="s">
        <v>132</v>
      </c>
      <c r="I39" s="12">
        <v>0</v>
      </c>
      <c r="J39" s="12">
        <v>0</v>
      </c>
      <c r="K39" s="12">
        <v>0</v>
      </c>
      <c r="L39" s="12">
        <v>0</v>
      </c>
      <c r="M39" s="12">
        <f>IFERROR(VLOOKUP(B39,Plantilla!$A$2:$B$33,2,FALSE),0)</f>
        <v>0</v>
      </c>
      <c r="N39" s="12">
        <f>IFERROR(VLOOKUP(B39,Plantilla!$A$2:$B$33,2,FALSE),0)</f>
        <v>0</v>
      </c>
      <c r="O39" s="12">
        <f>IFERROR(VLOOKUP(B39,Plantilla!$A$2:$B$33,2,FALSE),0)</f>
        <v>0</v>
      </c>
    </row>
    <row r="40" spans="1:15" ht="25.5">
      <c r="A40" s="10" t="s">
        <v>131</v>
      </c>
      <c r="B40" s="63" t="s">
        <v>68</v>
      </c>
      <c r="C40" s="11">
        <f t="shared" si="0"/>
        <v>0</v>
      </c>
      <c r="D40" s="12">
        <f>IFERROR(VLOOKUP(B40,Plantilla!$A$2:$B$33,2,FALSE),0)</f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f>IFERROR(VLOOKUP(B40,Plantilla!$A$2:$B$33,2,FALSE),0)</f>
        <v>0</v>
      </c>
      <c r="N40" s="12">
        <f>IFERROR(VLOOKUP(B40,Plantilla!$A$2:$B$33,2,FALSE),0)</f>
        <v>0</v>
      </c>
      <c r="O40" s="12">
        <f>IFERROR(VLOOKUP(B40,Plantilla!$A$2:$B$33,2,FALSE),0)</f>
        <v>0</v>
      </c>
    </row>
    <row r="41" spans="1:15" ht="25.5">
      <c r="A41" s="10" t="s">
        <v>131</v>
      </c>
      <c r="B41" s="63" t="s">
        <v>69</v>
      </c>
      <c r="C41" s="11">
        <f t="shared" si="0"/>
        <v>22391696.75</v>
      </c>
      <c r="D41" s="12">
        <f>IFERROR(VLOOKUP(B41,Plantilla!$A$2:$B$33,2,FALSE),0)</f>
        <v>0</v>
      </c>
      <c r="E41" s="12">
        <v>3785584.95</v>
      </c>
      <c r="F41" s="12">
        <v>0</v>
      </c>
      <c r="G41" s="12">
        <v>0</v>
      </c>
      <c r="H41" s="12">
        <v>1699672</v>
      </c>
      <c r="I41" s="12">
        <v>0</v>
      </c>
      <c r="J41" s="12">
        <v>1764100</v>
      </c>
      <c r="K41" s="12">
        <v>15142339.800000001</v>
      </c>
      <c r="L41" s="12">
        <v>0</v>
      </c>
      <c r="M41" s="12">
        <f>IFERROR(VLOOKUP(B41,Plantilla!$A$2:$B$33,2,FALSE),0)</f>
        <v>0</v>
      </c>
      <c r="N41" s="12">
        <f>IFERROR(VLOOKUP(B41,Plantilla!$A$2:$B$33,2,FALSE),0)</f>
        <v>0</v>
      </c>
      <c r="O41" s="12">
        <f>IFERROR(VLOOKUP(B41,Plantilla!$A$2:$B$33,2,FALSE),0)</f>
        <v>0</v>
      </c>
    </row>
    <row r="42" spans="1:15" ht="15.75">
      <c r="A42" s="10" t="s">
        <v>131</v>
      </c>
      <c r="B42" s="63" t="s">
        <v>70</v>
      </c>
      <c r="C42" s="11">
        <f t="shared" si="0"/>
        <v>0</v>
      </c>
      <c r="D42" s="12">
        <f>IFERROR(VLOOKUP(B42,Plantilla!$A$2:$B$33,2,FALSE),0)</f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f>IFERROR(VLOOKUP(B42,Plantilla!$A$2:$B$33,2,FALSE),0)</f>
        <v>0</v>
      </c>
      <c r="N42" s="12">
        <f>IFERROR(VLOOKUP(B42,Plantilla!$A$2:$B$33,2,FALSE),0)</f>
        <v>0</v>
      </c>
      <c r="O42" s="12">
        <f>IFERROR(VLOOKUP(B42,Plantilla!$A$2:$B$33,2,FALSE),0)</f>
        <v>0</v>
      </c>
    </row>
    <row r="43" spans="1:15" ht="15.75">
      <c r="A43" s="10" t="s">
        <v>131</v>
      </c>
      <c r="B43" s="63" t="s">
        <v>72</v>
      </c>
      <c r="C43" s="11">
        <f t="shared" si="0"/>
        <v>723492</v>
      </c>
      <c r="D43" s="12">
        <f>IFERROR(VLOOKUP(B43,Plantilla!$A$2:$B$33,2,FALSE),0)</f>
        <v>0</v>
      </c>
      <c r="E43" s="12">
        <v>723492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f>IFERROR(VLOOKUP(B43,Plantilla!$A$2:$B$33,2,FALSE),0)</f>
        <v>0</v>
      </c>
      <c r="N43" s="12">
        <f>IFERROR(VLOOKUP(B43,Plantilla!$A$2:$B$33,2,FALSE),0)</f>
        <v>0</v>
      </c>
      <c r="O43" s="12">
        <f>IFERROR(VLOOKUP(B43,Plantilla!$A$2:$B$33,2,FALSE),0)</f>
        <v>0</v>
      </c>
    </row>
    <row r="44" spans="1:15" ht="25.5">
      <c r="A44" s="10" t="s">
        <v>131</v>
      </c>
      <c r="B44" s="63" t="s">
        <v>73</v>
      </c>
      <c r="C44" s="11">
        <f t="shared" si="0"/>
        <v>324500</v>
      </c>
      <c r="D44" s="12">
        <f>IFERROR(VLOOKUP(B44,Plantilla!$A$2:$B$33,2,FALSE),0)</f>
        <v>0</v>
      </c>
      <c r="E44" s="12">
        <v>324500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f>IFERROR(VLOOKUP(B44,Plantilla!$A$2:$B$33,2,FALSE),0)</f>
        <v>0</v>
      </c>
      <c r="N44" s="12">
        <f>IFERROR(VLOOKUP(B44,Plantilla!$A$2:$B$33,2,FALSE),0)</f>
        <v>0</v>
      </c>
      <c r="O44" s="12">
        <f>IFERROR(VLOOKUP(B44,Plantilla!$A$2:$B$33,2,FALSE),0)</f>
        <v>0</v>
      </c>
    </row>
    <row r="45" spans="1:15" ht="15.75">
      <c r="A45" s="10" t="s">
        <v>131</v>
      </c>
      <c r="B45" s="63" t="s">
        <v>74</v>
      </c>
      <c r="C45" s="11">
        <f t="shared" si="0"/>
        <v>1800000</v>
      </c>
      <c r="D45" s="12">
        <f>IFERROR(VLOOKUP(B45,Plantilla!$A$2:$B$33,2,FALSE),0)</f>
        <v>0</v>
      </c>
      <c r="E45" s="12">
        <v>0</v>
      </c>
      <c r="F45" s="12">
        <v>0</v>
      </c>
      <c r="G45" s="12">
        <v>0</v>
      </c>
      <c r="H45" s="12" t="s">
        <v>132</v>
      </c>
      <c r="I45" s="12">
        <v>0</v>
      </c>
      <c r="J45" s="12">
        <v>0</v>
      </c>
      <c r="K45" s="12">
        <v>1800000</v>
      </c>
      <c r="L45" s="12">
        <v>0</v>
      </c>
      <c r="M45" s="12">
        <f>IFERROR(VLOOKUP(B45,Plantilla!$A$2:$B$33,2,FALSE),0)</f>
        <v>0</v>
      </c>
      <c r="N45" s="12">
        <f>IFERROR(VLOOKUP(B45,Plantilla!$A$2:$B$33,2,FALSE),0)</f>
        <v>0</v>
      </c>
      <c r="O45" s="12">
        <f>IFERROR(VLOOKUP(B45,Plantilla!$A$2:$B$33,2,FALSE),0)</f>
        <v>0</v>
      </c>
    </row>
    <row r="46" spans="1:15" ht="15.75">
      <c r="A46" s="10" t="s">
        <v>131</v>
      </c>
      <c r="B46" s="63" t="s">
        <v>75</v>
      </c>
      <c r="C46" s="11">
        <f t="shared" si="0"/>
        <v>1800000</v>
      </c>
      <c r="D46" s="12">
        <f>IFERROR(VLOOKUP(B46,Plantilla!$A$2:$B$33,2,FALSE),0)</f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1800000</v>
      </c>
      <c r="L46" s="12">
        <v>0</v>
      </c>
      <c r="M46" s="12">
        <f>IFERROR(VLOOKUP(B46,Plantilla!$A$2:$B$33,2,FALSE),0)</f>
        <v>0</v>
      </c>
      <c r="N46" s="12">
        <f>IFERROR(VLOOKUP(B46,Plantilla!$A$2:$B$33,2,FALSE),0)</f>
        <v>0</v>
      </c>
      <c r="O46" s="12">
        <f>IFERROR(VLOOKUP(B46,Plantilla!$A$2:$B$33,2,FALSE),0)</f>
        <v>0</v>
      </c>
    </row>
    <row r="47" spans="1:15" ht="15.75">
      <c r="A47" s="10" t="s">
        <v>131</v>
      </c>
      <c r="B47" s="64" t="s">
        <v>76</v>
      </c>
      <c r="C47" s="11">
        <f t="shared" si="0"/>
        <v>0</v>
      </c>
      <c r="D47" s="12">
        <f>IFERROR(VLOOKUP(B47,Plantilla!$A$2:$B$33,2,FALSE),0)</f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f>IFERROR(VLOOKUP(B47,Plantilla!$A$2:$B$33,2,FALSE),0)</f>
        <v>0</v>
      </c>
      <c r="N47" s="12">
        <f>IFERROR(VLOOKUP(B47,Plantilla!$A$2:$B$33,2,FALSE),0)</f>
        <v>0</v>
      </c>
      <c r="O47" s="12">
        <f>IFERROR(VLOOKUP(B47,Plantilla!$A$2:$B$33,2,FALSE),0)</f>
        <v>0</v>
      </c>
    </row>
    <row r="65" spans="7:7">
      <c r="G65" s="7"/>
    </row>
    <row r="66" spans="7:7">
      <c r="G66" s="7"/>
    </row>
  </sheetData>
  <pageMargins left="0.28000000000000003" right="0.24" top="0.31" bottom="0.31" header="0.3" footer="0.3"/>
  <pageSetup paperSize="5"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5"/>
  <sheetViews>
    <sheetView workbookViewId="0">
      <selection activeCell="D10" sqref="D10"/>
    </sheetView>
  </sheetViews>
  <sheetFormatPr baseColWidth="10" defaultColWidth="9" defaultRowHeight="15"/>
  <cols>
    <col min="1" max="1" width="78.85546875" customWidth="1"/>
    <col min="2" max="2" width="24.28515625" style="17" customWidth="1"/>
  </cols>
  <sheetData>
    <row r="1" spans="1:2" ht="23.25">
      <c r="A1" s="2" t="s">
        <v>119</v>
      </c>
      <c r="B1" s="3" t="s">
        <v>133</v>
      </c>
    </row>
    <row r="2" spans="1:2">
      <c r="A2" s="70"/>
      <c r="B2" s="69"/>
    </row>
    <row r="3" spans="1:2">
      <c r="A3" s="70"/>
      <c r="B3" s="69"/>
    </row>
    <row r="4" spans="1:2">
      <c r="A4" s="71"/>
      <c r="B4" s="69"/>
    </row>
    <row r="5" spans="1:2">
      <c r="A5" s="72"/>
      <c r="B5" s="69"/>
    </row>
    <row r="6" spans="1:2">
      <c r="A6" s="73"/>
      <c r="B6" s="69"/>
    </row>
    <row r="7" spans="1:2" s="1" customFormat="1">
      <c r="A7" s="74"/>
      <c r="B7" s="69"/>
    </row>
    <row r="8" spans="1:2">
      <c r="A8" s="75"/>
      <c r="B8" s="69"/>
    </row>
    <row r="9" spans="1:2">
      <c r="A9" s="75"/>
      <c r="B9" s="69"/>
    </row>
    <row r="10" spans="1:2">
      <c r="A10" s="75"/>
      <c r="B10" s="69"/>
    </row>
    <row r="11" spans="1:2" s="1" customFormat="1">
      <c r="A11" s="75"/>
      <c r="B11" s="69"/>
    </row>
    <row r="12" spans="1:2">
      <c r="A12" s="75"/>
      <c r="B12" s="69"/>
    </row>
    <row r="13" spans="1:2">
      <c r="A13" s="74"/>
      <c r="B13" s="69"/>
    </row>
    <row r="14" spans="1:2">
      <c r="A14" s="75"/>
      <c r="B14" s="69"/>
    </row>
    <row r="15" spans="1:2">
      <c r="A15" s="75"/>
      <c r="B15" s="69"/>
    </row>
    <row r="16" spans="1:2">
      <c r="A16" s="75"/>
      <c r="B16" s="69"/>
    </row>
    <row r="17" spans="1:2">
      <c r="A17" s="75"/>
      <c r="B17" s="69"/>
    </row>
    <row r="18" spans="1:2">
      <c r="A18" s="75"/>
      <c r="B18" s="69"/>
    </row>
    <row r="19" spans="1:2">
      <c r="A19" s="75"/>
      <c r="B19" s="69"/>
    </row>
    <row r="20" spans="1:2" s="1" customFormat="1">
      <c r="A20" s="75"/>
      <c r="B20" s="69"/>
    </row>
    <row r="21" spans="1:2">
      <c r="A21" s="75"/>
      <c r="B21" s="69"/>
    </row>
    <row r="22" spans="1:2">
      <c r="A22" s="75"/>
      <c r="B22" s="69"/>
    </row>
    <row r="23" spans="1:2">
      <c r="A23" s="74"/>
      <c r="B23" s="69"/>
    </row>
    <row r="24" spans="1:2">
      <c r="A24" s="75"/>
      <c r="B24" s="69"/>
    </row>
    <row r="25" spans="1:2">
      <c r="A25" s="75"/>
      <c r="B25" s="69"/>
    </row>
    <row r="26" spans="1:2">
      <c r="A26" s="75"/>
      <c r="B26" s="69"/>
    </row>
    <row r="27" spans="1:2" s="1" customFormat="1">
      <c r="A27" s="75"/>
      <c r="B27" s="69"/>
    </row>
    <row r="28" spans="1:2">
      <c r="A28" s="75"/>
      <c r="B28" s="69"/>
    </row>
    <row r="29" spans="1:2" s="1" customFormat="1">
      <c r="A29" s="75"/>
      <c r="B29" s="69"/>
    </row>
    <row r="30" spans="1:2">
      <c r="A30" s="75"/>
      <c r="B30" s="69"/>
    </row>
    <row r="31" spans="1:2">
      <c r="A31" s="74"/>
      <c r="B31" s="69"/>
    </row>
    <row r="32" spans="1:2">
      <c r="A32" s="75"/>
      <c r="B32" s="69"/>
    </row>
    <row r="33" spans="1:2">
      <c r="A33" s="75"/>
      <c r="B33" s="69"/>
    </row>
    <row r="34" spans="1:2">
      <c r="A34" s="74"/>
      <c r="B34" s="69"/>
    </row>
    <row r="35" spans="1:2">
      <c r="A35" s="75"/>
      <c r="B35" s="69"/>
    </row>
    <row r="36" spans="1:2">
      <c r="A36" s="75"/>
      <c r="B36" s="69"/>
    </row>
    <row r="37" spans="1:2">
      <c r="A37" s="75"/>
      <c r="B37" s="69"/>
    </row>
    <row r="38" spans="1:2">
      <c r="A38" s="75"/>
      <c r="B38" s="69"/>
    </row>
    <row r="39" spans="1:2">
      <c r="A39" s="74"/>
      <c r="B39" s="69"/>
    </row>
    <row r="40" spans="1:2">
      <c r="A40" s="75"/>
      <c r="B40" s="69"/>
    </row>
    <row r="41" spans="1:2">
      <c r="A41" s="65"/>
      <c r="B41" s="66"/>
    </row>
    <row r="42" spans="1:2">
      <c r="A42" s="60"/>
      <c r="B42" s="58"/>
    </row>
    <row r="43" spans="1:2">
      <c r="A43" s="59"/>
      <c r="B43" s="58"/>
    </row>
    <row r="44" spans="1:2">
      <c r="A44" s="60"/>
      <c r="B44" s="58"/>
    </row>
    <row r="45" spans="1:2">
      <c r="A45" s="60"/>
      <c r="B45" s="5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P3 Ejecucion </vt:lpstr>
      <vt:lpstr>Datos Abierto</vt:lpstr>
      <vt:lpstr>Plantilla</vt:lpstr>
      <vt:lpstr>'Datos Abierto'!Área_de_impresión</vt:lpstr>
      <vt:lpstr>'P3 Ejecucion '!Área_de_impresión</vt:lpstr>
      <vt:lpstr>'P3 Ejecucion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Minerba Martinez</dc:creator>
  <cp:keywords/>
  <dc:description/>
  <cp:lastModifiedBy>Rosanna Florentino Martínez</cp:lastModifiedBy>
  <cp:revision/>
  <cp:lastPrinted>2025-10-14T16:16:01Z</cp:lastPrinted>
  <dcterms:created xsi:type="dcterms:W3CDTF">2021-12-09T15:04:00Z</dcterms:created>
  <dcterms:modified xsi:type="dcterms:W3CDTF">2025-10-17T12:02:41Z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90BFF9D234224218A990F317C0E97BF2</vt:lpwstr>
  </property>
  <property fmtid="{D5CDD505-2E9C-101B-9397-08002B2CF9AE}" pid="3" name="KSOProductBuildVer">
    <vt:lpwstr>2058-11.2.0.11516</vt:lpwstr>
  </property>
</Properties>
</file>