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8"/>
  <workbookPr defaultThemeVersion="166925"/>
  <mc:AlternateContent xmlns:mc="http://schemas.openxmlformats.org/markup-compatibility/2006">
    <mc:Choice Requires="x15">
      <x15ac:absPath xmlns:x15ac="http://schemas.microsoft.com/office/spreadsheetml/2010/11/ac" url="https://itlaedudo.sharepoint.com/sites/DireccinPlanificacinyDesarrollo/Documentos compartidos/Departamento de Formulación, Monitoreo y Evaluación de Planes, Programas y Proyectos/Presupuesto Gral/Presupuesto 2026/"/>
    </mc:Choice>
  </mc:AlternateContent>
  <xr:revisionPtr revIDLastSave="96" documentId="8_{974BA92E-9098-44FA-AA5F-106756F51BC0}" xr6:coauthVersionLast="47" xr6:coauthVersionMax="47" xr10:uidLastSave="{755D5601-5CE1-4FDB-8698-C0E5D996EB0E}"/>
  <bookViews>
    <workbookView xWindow="-108" yWindow="-108" windowWidth="23256" windowHeight="12456" xr2:uid="{00000000-000D-0000-FFFF-FFFF00000000}"/>
  </bookViews>
  <sheets>
    <sheet name="Hoja1" sheetId="1" r:id="rId1"/>
  </sheets>
  <definedNames>
    <definedName name="_xlnm.Print_Area" localSheetId="0">Hoja1!$A$1:$J$55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 l="1"/>
  <c r="G33" i="1"/>
  <c r="E33" i="1"/>
  <c r="J29" i="1"/>
  <c r="I29" i="1"/>
  <c r="H29" i="1"/>
  <c r="F29" i="1"/>
  <c r="E29" i="1"/>
  <c r="G29" i="1"/>
  <c r="F33" i="1"/>
  <c r="F25" i="1" l="1"/>
  <c r="I25" i="1" l="1"/>
  <c r="J33" i="1" l="1"/>
  <c r="I33" i="1"/>
</calcChain>
</file>

<file path=xl/sharedStrings.xml><?xml version="1.0" encoding="utf-8"?>
<sst xmlns="http://schemas.openxmlformats.org/spreadsheetml/2006/main" count="96" uniqueCount="76">
  <si>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</si>
  <si>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</si>
  <si>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</si>
  <si>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</si>
  <si>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</si>
  <si>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</si>
  <si>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</si>
  <si>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</si>
  <si>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</si>
  <si>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</si>
  <si>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</si>
  <si>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</si>
  <si>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</si>
  <si>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</si>
  <si>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</si>
  <si>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</si>
  <si>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</si>
  <si>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</si>
  <si>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</si>
  <si>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</si>
  <si>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</si>
  <si>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</si>
  <si>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</si>
  <si>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</si>
  <si>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</si>
  <si>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</si>
  <si>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</si>
  <si>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</si>
  <si>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</si>
  <si>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</si>
  <si>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</si>
  <si>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</si>
  <si>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</si>
  <si>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</si>
  <si>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</si>
  <si>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</si>
  <si>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</si>
  <si>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</si>
  <si>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</si>
  <si>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</si>
  <si>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</si>
  <si>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</si>
  <si>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</si>
  <si>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</si>
  <si>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</si>
  <si>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</si>
  <si>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</si>
  <si>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</si>
  <si>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0219 - MINISTERIO DE EDUCACIÓN SUPERIOR CIENCIA Y TECNOLOGÍA</t>
  </si>
  <si>
    <t>01 - MINISTERIO DE EDUCACIÓN SUPERIOR CIENCIA Y TECNOLOGÍA</t>
  </si>
  <si>
    <t>0002 - INSTITUTO TECNOLÓGICO DE LAS AMÉRICAS</t>
  </si>
  <si>
    <t>Formar profesionales en alta tecnología promoviendo la educación especializada, sustentada en la innovación y emprendimiento contribuyendo al desarrollo de los sectores productivos de la nación.</t>
  </si>
  <si>
    <t>Ser referente de formación especializada en alta tecnología con egresados emprendedores y destacados en innovación, soluciones tecnológicas efectivas y altos estándares de calidad a nivel nacional e internacional.</t>
  </si>
  <si>
    <t>3.3.3</t>
  </si>
  <si>
    <t xml:space="preserve"> 12 - Fomento y desarrollo de la ciencia y la tecnología</t>
  </si>
  <si>
    <t>Este programa es el responsable de coordinar los servicios de educación permanente a jóvenes desde los 16 años y educación técnica superior a jóvenes bachilleres. Su función principal es contribuir al desarrollo de las carreras de ciencia y tecnología a nivel nacional. 
Asimismo, debe promover el desarrollo y especialización de los profesionales en materia de tecnología.</t>
  </si>
  <si>
    <t>Jóvenes desde los 16 años e interesados en educación técnica superior.</t>
  </si>
  <si>
    <t>6787 - Bachilleres que acceden al servicio de Educación Tecnológica Técnica Superior con enfoque de género</t>
  </si>
  <si>
    <t xml:space="preserve">Matriculados en Educación Técnica Superior </t>
  </si>
  <si>
    <t>6788 - Bachilleres y profesionales que aceden a cursos, diplomados y talleres con enfoque de género</t>
  </si>
  <si>
    <t>Egresados de educación continua</t>
  </si>
  <si>
    <t>La modalidad técnico superior se refiere a jóvenes matriculados en las carreras con una duración de 2 años (tecnólogo en multimedia, tecnólogo en desarrollo de software, tecnólogo en redes de información) y 2.5 años (tecnólogo en manufactura automatiza, tecnólogo en sonido, tecnólogo en seguridad informática y tecnólogo en mecatrónica), que al finalizar su plan de estudios se convertirá en egresados.</t>
  </si>
  <si>
    <t>La modalidad de educación permanente está compuesta por cursos cortos, seminarios, talleres, diplomados, conferencias y cualquier otra forma de entrenamiento que satisfaga necesidades puntuales del mercado, combinando actualización profesional, brevedad de tiempo y aval profesional.</t>
  </si>
  <si>
    <t>I -Información Institucional</t>
  </si>
  <si>
    <t>Incrementada la proporción de jóvenes matriculados en educación técnica superior en sus regiones/ comunidades de origen en el 9,802 en el 2019 a 18,416 en el 2024
Mejoradas las competencias de los estudiantes en el manejo de las TIC de 6,417 en el 2019 a 12,200 en el 2024</t>
  </si>
  <si>
    <t>Informe de Evaluación Semestral de las Metas Físicas-Financieras</t>
  </si>
  <si>
    <t>Programación Semestral</t>
  </si>
  <si>
    <t>Ejecución Semestral</t>
  </si>
  <si>
    <t>DESARROLLO PRODUCTIVO</t>
  </si>
  <si>
    <t>Competitividad e innovavión en un ambiente favorable a la cooperación y la responsabilidad social</t>
  </si>
  <si>
    <t>Consolidar un sistema de educación superior de calidad, que responda a las necesidades del desarrollo de la Nación</t>
  </si>
  <si>
    <t>La meta establecida para el semestre enero-junio fue de 14,458 estudiantes matriculados, alcanzándose un cumplimiento de 98.03 % respecto a lo programado. Este resultado se obtuvo mediante la ejecución de RD$ 411,786,571.06 de los RD$ 433,302,578.00 presupuestados, lo que representa una ejecución financiera equivalente al 95 % de los recursos asignados.
En relación con el enfoque de género, el 23 % de la matrícula total corresponde a mujeres. La mayor participación femenina se registra en la carrera de Tecnólogo en Multimedia, con un 31 %, seguida de Tecnólogo en Desarrollo de Software, con un 23 %. El 46 % restante se distribuye entre las demás catorce (14) carreras impartidas por la institución, evidenciando avances significativos en la incorporación de mujeres a programas de formación en áreas tecnológicas.
Respecto a la distribución de la matrícula por carrera, el 33 % de los estudiantes se encuentra inscrito en Tecnólogo en Desarrollo de Software, el 21 % en Tecnólogo en Seguridad Informática y el 13 % en Tecnólogo en Multimedia. El 33 % restante se distribuye entre las otras trece (13) carreras ofertadas por la institución, reflejando una oferta académica diversificada con presencia estudiantil en todas las áreas de formación.</t>
  </si>
  <si>
    <t>Para este producto la meta física programada se logro en un 98.03%. En relación a la ejecución financiera la misma fue lograda en un 95% manteniendose dentro del margen de desviación permitido</t>
  </si>
  <si>
    <t>La meta establecida para el semestre enero-junio fue de 10,536 egresados de Educación Continua, alcanzándose un cumplimiento de 96.78 % de lo programado. Este resultado se logró mediante la ejecución de RD$ 117,823,535.09 de los RD$ 165,023,000.00 presupuestados, lo que representa una ejecución financiera de 71.4 % de los recursos asignados para el período.
En relación con el enfoque de género, el 40 % de los egresados corresponde a mujeres, quienes participaron en los distintos cursos, talleres y diplomados impartidos por la institución. Este resultado evidencia avances en la promoción de la inclusión femenina y en el acceso de las mujeres a oportunidades de formación técnica y especializada.
Respecto a la distribución de los egresados por áreas de capacitación, el 35 % corresponde a programas de idioma inglés, el 19 % al área de multimedia, el 15 % al área de redes y el 12 % al área de software. El 18 % restante se distribuye entre las áreas de Ciencia de Datos, Inteligencia Artificial, Mecatrónica, Seguridad Informática y Proyectos Especiales, demostrando la diversificación de la oferta formativa y la respuesta de la institución a las demandas emergentes del mercado laboral.
En cuanto a la distribución territorial de los egresados, la Sede Central de La Caleta concentra el 26 % del total, constituyéndose como el recinto de mayor aporte al cumplimiento de las metas institucionales. Le siguen las extensiones de Nagua, con un 12 %, así como Bonao y Santo Domingo Norte, con un 10 % cada una. Esta distribución refleja el fortalecimiento de la presencia institucional y la ampliación de la cobertura de los servicios educativos a nivel nacional.</t>
  </si>
  <si>
    <t>Para este producto la meta física programada se logro en un 96.78%, manteniendose dentro del margen de desviación permitido. 
En cuanto a la ejecución financiera, esta alcanzó un 71.4 %, registrándose una desviación de 28.6 % respecto a la meta programada para el período. Esta variación estuvo asociada principalmente al proceso de transición de la Máxima Autoridad institucional, situación que generó retrasos en la ejecución de los procesos de compras y contrataciones previstos para el semestre.
Asimismo, la ejecución de algunos procesos requirió el cumplimiento previo de requisitos administrativos y la obtención de autorizaciones externas, lo que ocasionó la reprogramación de contrataciones contempladas en el Plan Anual de Compras y Contrataciones (PACC).
Entre las adquisiciones impactadas se encuentran la adquisición de licencias informáticas y de herramientas y accesorios tecnológicos, por un monto ascendente a RD$ 9,831,800.00, las cuales no pudieron ejecutarse dentro del período evaluado conforme al cronograma inicialmente establecido.
No obstante, estos procesos permanecen en curso y se prevé su ejecución una vez concluidas las validaciones y autorizaciones correspondientes, lo que contribuirá al cumplimiento de las metas institucionales y a la optimización de los recursos programados para los períodos subsiguientes.</t>
  </si>
  <si>
    <t>De acuerdo con los resultados obtenidos en los productos evaluados y las desviaciones identificadas durante el período, se observa la necesidad de fortalecer la planificación, programación y oportunidad de la ejecución financiera, particularmente en los procesos relacionados con la gestión de la nómina docente, las compras y contrataciones, garantizando una mayor correspondencia entre la ejecución física y financiera de las metas institucionales.
Asimismo, resulta necesario reforzar los mecanismos de coordinación, seguimiento y control de los procesos que dependen de autorizaciones externas o del cumplimiento de requisitos administrativos previos, a fin de reducir retrasos y minimizar el impacto de factores externos sobre la ejecución presupuestaria.
En este sentido, el fortalecimiento de una planificación más preventiva e integral permitirá anticipar cambios en la programación académica, reducir los niveles de deserción estudiantil y gestionar de manera más eficiente los procesos administrativos y de contratación. De igual forma, contribuirá a incrementar los niveles de ejecución física y financiera de los productos institucionales, optimizar el uso de los recursos disponibles y disminuir las desviaciones respecto a las metas programadas.
La implementación de estas acciones favorecerá la sostenibilidad de los resultados alcanzados, fortaleciendo la cobertura, la calidad de los servicios educativos y las acciones orientadas a la equidad de género, en consonancia con los objetivos estratégicos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</si>
</sst>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dd/mm/yyyy;@"/>
    <numFmt numFmtId="165" formatCode="[$-10409]#,##0;\-#,##0"/>
    <numFmt numFmtId="166" formatCode="[$-10409]#,##0.00;\-#,##0.00"/>
    <numFmt numFmtId="167" formatCode="[$-10409]0.00%"/>
    <numFmt numFmtId="168" formatCode="[$-10409]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i/>
      <sz val="11"/>
      <name val="Calibri"/>
      <family val="2"/>
      <scheme val="minor"/>
    </font>
    <font>
      <sz val="11"/>
      <name val="Calibri"/>
      <family val="2"/>
      <scheme val="minor"/>
    </font>
    <font>
      <sz val="9"/>
      <name val="Calibri"/>
      <family val="2"/>
      <scheme val="minor"/>
    </font>
    <font>
      <b/>
      <sz val="11"/>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8">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0" borderId="17" xfId="0" applyBorder="1"/>
    <xf numFmtId="0" fontId="10" fillId="0" borderId="0" xfId="0" applyFont="1" applyProtection="1">
      <protection locked="0"/>
    </xf>
    <xf numFmtId="0" fontId="14" fillId="8" borderId="28" xfId="0" applyFont="1" applyFill="1" applyBorder="1" applyAlignment="1">
      <alignment horizontal="center" vertical="center" wrapText="1" readingOrder="1"/>
    </xf>
    <xf numFmtId="0" fontId="14" fillId="8" borderId="29" xfId="0" applyFont="1" applyFill="1" applyBorder="1" applyAlignment="1">
      <alignment horizontal="center" vertical="center" wrapText="1" readingOrder="1"/>
    </xf>
    <xf numFmtId="0" fontId="14" fillId="8" borderId="30" xfId="0" applyFont="1" applyFill="1" applyBorder="1" applyAlignment="1">
      <alignment horizontal="center" vertical="center" wrapText="1" readingOrder="1"/>
    </xf>
    <xf numFmtId="166" fontId="15" fillId="0" borderId="26" xfId="0" applyNumberFormat="1" applyFont="1" applyBorder="1" applyAlignment="1" applyProtection="1">
      <alignment horizontal="center" vertical="center" wrapText="1" readingOrder="1"/>
      <protection locked="0"/>
    </xf>
    <xf numFmtId="10" fontId="15" fillId="7" borderId="26" xfId="2" applyNumberFormat="1" applyFont="1" applyFill="1" applyBorder="1" applyAlignment="1" applyProtection="1">
      <alignment horizontal="center" vertical="center" wrapText="1" readingOrder="1"/>
      <protection locked="0"/>
    </xf>
    <xf numFmtId="167" fontId="15" fillId="7" borderId="23" xfId="0" applyNumberFormat="1" applyFont="1" applyFill="1" applyBorder="1" applyAlignment="1" applyProtection="1">
      <alignment horizontal="center" vertical="center" wrapText="1" readingOrder="1"/>
      <protection locked="0"/>
    </xf>
    <xf numFmtId="0" fontId="15" fillId="0" borderId="31" xfId="0" applyFont="1" applyBorder="1" applyAlignment="1" applyProtection="1">
      <alignment vertical="top" wrapText="1"/>
      <protection locked="0"/>
    </xf>
    <xf numFmtId="0" fontId="15" fillId="0" borderId="32" xfId="0" applyFont="1" applyBorder="1" applyAlignment="1" applyProtection="1">
      <alignment vertical="top" wrapText="1"/>
      <protection locked="0"/>
    </xf>
    <xf numFmtId="165" fontId="15" fillId="0" borderId="32" xfId="0" applyNumberFormat="1" applyFont="1" applyBorder="1" applyAlignment="1" applyProtection="1">
      <alignment horizontal="center" vertical="center" wrapText="1" readingOrder="1"/>
      <protection locked="0"/>
    </xf>
    <xf numFmtId="166" fontId="15" fillId="0" borderId="32" xfId="0" applyNumberFormat="1" applyFont="1" applyBorder="1" applyAlignment="1" applyProtection="1">
      <alignment horizontal="center" vertical="center" wrapText="1" readingOrder="1"/>
      <protection locked="0"/>
    </xf>
    <xf numFmtId="165" fontId="15" fillId="0" borderId="32" xfId="0" applyNumberFormat="1" applyFont="1" applyBorder="1" applyAlignment="1" applyProtection="1">
      <alignment horizontal="center"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0" fillId="0" borderId="0" xfId="0" applyAlignment="1" applyProtection="1">
      <alignment wrapText="1"/>
      <protection locked="0"/>
    </xf>
    <xf numFmtId="0" fontId="0" fillId="0" borderId="0" xfId="0" applyAlignment="1">
      <alignment wrapText="1"/>
    </xf>
    <xf numFmtId="0" fontId="10" fillId="0" borderId="0" xfId="0" applyFont="1" applyAlignment="1" applyProtection="1">
      <alignment wrapText="1"/>
      <protection locked="0"/>
    </xf>
    <xf numFmtId="0" fontId="15" fillId="0" borderId="26" xfId="0" applyFont="1" applyBorder="1" applyAlignment="1" applyProtection="1">
      <alignment vertical="center" wrapText="1"/>
      <protection locked="0"/>
    </xf>
    <xf numFmtId="0" fontId="15" fillId="0" borderId="22" xfId="0" applyFont="1" applyBorder="1" applyAlignment="1" applyProtection="1">
      <alignment vertical="center" wrapText="1"/>
      <protection locked="0"/>
    </xf>
    <xf numFmtId="0" fontId="0" fillId="6" borderId="19" xfId="0" applyFill="1" applyBorder="1" applyAlignment="1">
      <alignment horizontal="center" vertical="center" wrapText="1"/>
    </xf>
    <xf numFmtId="0" fontId="0" fillId="6" borderId="19" xfId="0" applyFill="1" applyBorder="1" applyAlignment="1">
      <alignment horizontal="center" vertical="center"/>
    </xf>
    <xf numFmtId="0" fontId="0" fillId="0" borderId="19" xfId="0" applyBorder="1" applyAlignment="1" applyProtection="1">
      <alignment horizontal="center" vertical="center" wrapText="1"/>
      <protection locked="0"/>
    </xf>
    <xf numFmtId="0" fontId="9" fillId="0" borderId="20" xfId="0" applyFont="1" applyBorder="1" applyAlignment="1">
      <alignment vertical="center" wrapText="1"/>
    </xf>
    <xf numFmtId="0" fontId="2" fillId="0" borderId="20" xfId="0" applyFont="1" applyBorder="1" applyAlignment="1">
      <alignment wrapText="1"/>
    </xf>
    <xf numFmtId="0" fontId="9" fillId="0" borderId="20" xfId="0" applyFont="1" applyBorder="1" applyAlignment="1">
      <alignment vertical="center"/>
    </xf>
    <xf numFmtId="0" fontId="9" fillId="0" borderId="20" xfId="0" applyFont="1" applyBorder="1" applyAlignment="1" applyProtection="1">
      <alignment vertical="center" wrapText="1"/>
      <protection locked="0"/>
    </xf>
    <xf numFmtId="4" fontId="0" fillId="0" borderId="0" xfId="0" applyNumberFormat="1"/>
    <xf numFmtId="4" fontId="24" fillId="0" borderId="39" xfId="0" applyNumberFormat="1" applyFont="1" applyBorder="1" applyAlignment="1">
      <alignment horizontal="center" vertical="center" wrapText="1" readingOrder="1"/>
    </xf>
    <xf numFmtId="0" fontId="23" fillId="0" borderId="37" xfId="0" applyFont="1" applyBorder="1" applyAlignment="1">
      <alignment vertical="center" wrapText="1" readingOrder="1"/>
    </xf>
    <xf numFmtId="0" fontId="23" fillId="0" borderId="38" xfId="0" applyFont="1" applyBorder="1" applyAlignment="1">
      <alignment vertical="center" wrapText="1" readingOrder="1"/>
    </xf>
    <xf numFmtId="0" fontId="25" fillId="0" borderId="20" xfId="0" applyFont="1" applyBorder="1" applyAlignment="1" applyProtection="1">
      <alignment vertical="center" wrapText="1"/>
      <protection locked="0"/>
    </xf>
    <xf numFmtId="0" fontId="23" fillId="0" borderId="0" xfId="0" applyFont="1"/>
    <xf numFmtId="165" fontId="15" fillId="0" borderId="26" xfId="0" applyNumberFormat="1" applyFont="1" applyBorder="1" applyAlignment="1" applyProtection="1">
      <alignment horizontal="center" vertical="center" wrapText="1" readingOrder="1"/>
      <protection locked="0"/>
    </xf>
    <xf numFmtId="168" fontId="15" fillId="7" borderId="23" xfId="0" applyNumberFormat="1" applyFont="1" applyFill="1" applyBorder="1" applyAlignment="1" applyProtection="1">
      <alignment horizontal="center" vertical="center" wrapText="1" readingOrder="1"/>
      <protection locked="0"/>
    </xf>
    <xf numFmtId="0" fontId="22" fillId="0" borderId="20" xfId="0" applyFont="1" applyBorder="1" applyAlignment="1" applyProtection="1">
      <alignment horizontal="justify" vertical="center" wrapText="1"/>
      <protection locked="0"/>
    </xf>
    <xf numFmtId="0" fontId="9" fillId="0" borderId="17"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3" fillId="8" borderId="26" xfId="0" applyFont="1" applyFill="1" applyBorder="1" applyAlignment="1">
      <alignment horizontal="center" vertical="center" wrapText="1" readingOrder="1"/>
    </xf>
    <xf numFmtId="0" fontId="10" fillId="6" borderId="26" xfId="0" applyFont="1" applyFill="1" applyBorder="1" applyAlignment="1">
      <alignment vertical="top" wrapText="1"/>
    </xf>
    <xf numFmtId="0" fontId="10" fillId="6" borderId="27" xfId="0" applyFont="1" applyFill="1" applyBorder="1" applyAlignment="1">
      <alignment vertical="top" wrapText="1"/>
    </xf>
    <xf numFmtId="0" fontId="20" fillId="0" borderId="20"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17" fillId="0" borderId="0" xfId="0" applyFont="1" applyAlignment="1">
      <alignment horizontal="left" vertical="center" wrapText="1"/>
    </xf>
    <xf numFmtId="49" fontId="19" fillId="0" borderId="20" xfId="0" quotePrefix="1" applyNumberFormat="1" applyFont="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20" fillId="0" borderId="20" xfId="0" applyFont="1" applyBorder="1" applyAlignment="1" applyProtection="1">
      <alignment horizontal="justify" vertical="center" wrapText="1"/>
      <protection locked="0"/>
    </xf>
    <xf numFmtId="39" fontId="10" fillId="0" borderId="25" xfId="1" applyNumberFormat="1" applyFont="1" applyFill="1" applyBorder="1" applyAlignment="1" applyProtection="1">
      <alignment horizontal="center" vertical="center" wrapText="1" readingOrder="1"/>
      <protection locked="0"/>
    </xf>
    <xf numFmtId="39" fontId="10" fillId="0" borderId="26" xfId="1" applyNumberFormat="1" applyFont="1" applyFill="1" applyBorder="1" applyAlignment="1" applyProtection="1">
      <alignment horizontal="center" vertical="center" wrapText="1" readingOrder="1"/>
      <protection locked="0"/>
    </xf>
    <xf numFmtId="10" fontId="10" fillId="7" borderId="26" xfId="2" applyNumberFormat="1" applyFont="1" applyFill="1" applyBorder="1" applyAlignment="1" applyProtection="1">
      <alignment horizontal="center" vertical="center" wrapText="1" readingOrder="1"/>
    </xf>
    <xf numFmtId="10" fontId="10" fillId="7" borderId="27" xfId="2" applyNumberFormat="1" applyFont="1" applyFill="1" applyBorder="1" applyAlignment="1" applyProtection="1">
      <alignment horizontal="center" vertical="center" wrapText="1" readingOrder="1"/>
    </xf>
    <xf numFmtId="39" fontId="10" fillId="0" borderId="23" xfId="1" applyNumberFormat="1" applyFont="1" applyFill="1" applyBorder="1" applyAlignment="1" applyProtection="1">
      <alignment horizontal="center" vertical="center" wrapText="1" readingOrder="1"/>
      <protection locked="0"/>
    </xf>
    <xf numFmtId="39" fontId="10" fillId="0" borderId="36" xfId="1" applyNumberFormat="1" applyFont="1" applyFill="1" applyBorder="1" applyAlignment="1" applyProtection="1">
      <alignment horizontal="center" vertical="center" wrapText="1" readingOrder="1"/>
      <protection locked="0"/>
    </xf>
    <xf numFmtId="39" fontId="10" fillId="0" borderId="22" xfId="1" applyNumberFormat="1" applyFont="1" applyFill="1" applyBorder="1" applyAlignment="1" applyProtection="1">
      <alignment horizontal="center" vertical="center" wrapText="1" readingOrder="1"/>
      <protection locked="0"/>
    </xf>
    <xf numFmtId="0" fontId="12" fillId="6" borderId="21" xfId="0" applyFont="1" applyFill="1" applyBorder="1" applyAlignment="1">
      <alignment horizontal="center" vertical="center" wrapText="1" readingOrder="1"/>
    </xf>
    <xf numFmtId="0" fontId="12" fillId="6" borderId="22" xfId="0" applyFont="1" applyFill="1" applyBorder="1" applyAlignment="1">
      <alignment horizontal="center" vertical="center" wrapText="1" readingOrder="1"/>
    </xf>
    <xf numFmtId="0" fontId="12" fillId="6" borderId="23" xfId="0" applyFont="1" applyFill="1" applyBorder="1" applyAlignment="1">
      <alignment horizontal="center" vertical="center" wrapText="1" readingOrder="1"/>
    </xf>
    <xf numFmtId="0" fontId="12" fillId="6" borderId="24" xfId="0" applyFont="1" applyFill="1" applyBorder="1" applyAlignment="1">
      <alignment horizontal="center" vertical="center" wrapText="1" readingOrder="1"/>
    </xf>
    <xf numFmtId="0" fontId="12" fillId="6" borderId="36" xfId="0" applyFont="1" applyFill="1" applyBorder="1" applyAlignment="1">
      <alignment horizontal="center" vertical="center" wrapText="1" readingOrder="1"/>
    </xf>
    <xf numFmtId="0" fontId="0" fillId="6" borderId="20" xfId="0" applyFill="1" applyBorder="1" applyAlignment="1">
      <alignment horizontal="left"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6" borderId="20" xfId="0" applyFill="1" applyBorder="1" applyAlignment="1">
      <alignment horizontal="center" vertical="center" wrapText="1"/>
    </xf>
    <xf numFmtId="0" fontId="22" fillId="9" borderId="20" xfId="0" applyFont="1" applyFill="1" applyBorder="1" applyAlignment="1" applyProtection="1">
      <alignment horizontal="justify" vertical="center" wrapText="1"/>
      <protection locked="0"/>
    </xf>
    <xf numFmtId="0" fontId="22" fillId="9" borderId="33" xfId="0" applyFont="1" applyFill="1" applyBorder="1" applyAlignment="1" applyProtection="1">
      <alignment horizontal="justify" vertical="center" wrapText="1"/>
      <protection locked="0"/>
    </xf>
    <xf numFmtId="0" fontId="22" fillId="9" borderId="34" xfId="0" applyFont="1" applyFill="1" applyBorder="1" applyAlignment="1" applyProtection="1">
      <alignment horizontal="justify" vertical="center" wrapText="1"/>
      <protection locked="0"/>
    </xf>
    <xf numFmtId="0" fontId="22" fillId="9" borderId="35" xfId="0" applyFont="1" applyFill="1" applyBorder="1" applyAlignment="1" applyProtection="1">
      <alignment horizontal="justify" vertical="center" wrapText="1"/>
      <protection locked="0"/>
    </xf>
    <xf numFmtId="0" fontId="17" fillId="0" borderId="0" xfId="0" applyFont="1" applyAlignment="1">
      <alignment vertical="center" wrapText="1"/>
    </xf>
    <xf numFmtId="0" fontId="17" fillId="0" borderId="40" xfId="0" applyFont="1" applyBorder="1" applyAlignment="1">
      <alignment horizontal="left" vertical="center" wrapText="1"/>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8" formatCode="[$-10409]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7">
      <calculatedColumnFormula>7198+7260</calculatedColumnFormula>
    </tableColumn>
    <tableColumn id="10" xr3:uid="{00000000-0010-0000-0000-00000A000000}" name="Financiera_x000a_(D)" dataDxfId="6">
      <calculatedColumnFormula>200051289+233251289</calculatedColumnFormula>
    </tableColumn>
    <tableColumn id="5" xr3:uid="{00000000-0010-0000-0000-000005000000}" name="Física _x000a_(E)" dataDxfId="8">
      <calculatedColumnFormula>7215+6958</calculatedColumnFormula>
    </tableColumn>
    <tableColumn id="6" xr3:uid="{00000000-0010-0000-0000-000006000000}" name="Financiera _x000a_ (F)" dataDxfId="5">
      <calculatedColumnFormula>187001234.37+224785336.69</calculatedColumnFormula>
    </tableColumn>
    <tableColumn id="7" xr3:uid="{00000000-0010-0000-0000-000007000000}" name="Física _x000a_(%)_x000a_ G=E/C" dataDxfId="4">
      <calculatedColumnFormula>+Tabla1[[#This Row],[Física 
(E)]]/Tabla1[[#This Row],[Física
(C)]]</calculatedColumnFormula>
    </tableColumn>
    <tableColumn id="8" xr3:uid="{00000000-0010-0000-0000-000008000000}" name="Financiero _x000a_(%) _x000a_H=F/D" dataDxfId="3">
      <calculatedColumnFormula>+Tabla1[[#This Row],[Financiera 
 (F)]]/Tabla1[[#This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A32:J34" totalsRowShown="0" headerRowDxfId="20" dataDxfId="18" headerRowBorderDxfId="19" tableBorderDxfId="17" totalsRowBorderDxfId="16">
  <tableColumns count="10">
    <tableColumn id="1" xr3:uid="{00000000-0010-0000-0100-000001000000}" name="Producto" dataDxfId="15"/>
    <tableColumn id="2" xr3:uid="{00000000-0010-0000-0100-000002000000}" name="Indicador" dataDxfId="14"/>
    <tableColumn id="3" xr3:uid="{00000000-0010-0000-0100-000003000000}" name="Física_x000a_(A)" dataDxfId="13"/>
    <tableColumn id="4" xr3:uid="{00000000-0010-0000-0100-000004000000}" name="Financiera_x000a_(B)" dataDxfId="12"/>
    <tableColumn id="9" xr3:uid="{00000000-0010-0000-0100-000009000000}" name="Física_x000a_(C)" dataDxfId="2">
      <calculatedColumnFormula>4676+5860</calculatedColumnFormula>
    </tableColumn>
    <tableColumn id="10" xr3:uid="{00000000-0010-0000-0100-00000A000000}" name="Financiera_x000a_(D)" dataDxfId="11">
      <calculatedColumnFormula>79487500+85535500</calculatedColumnFormula>
    </tableColumn>
    <tableColumn id="5" xr3:uid="{00000000-0010-0000-0100-000005000000}" name="Física _x000a_(E)" dataDxfId="1">
      <calculatedColumnFormula>5136+5061</calculatedColumnFormula>
    </tableColumn>
    <tableColumn id="6" xr3:uid="{00000000-0010-0000-0100-000006000000}" name="Financiera _x000a_ (F)" dataDxfId="0">
      <calculatedColumnFormula>73029672.14+44793862.95</calculatedColumnFormula>
    </tableColumn>
    <tableColumn id="7" xr3:uid="{00000000-0010-0000-0100-000007000000}" name="Física _x000a_(%)_x000a_ G=E/C" dataDxfId="10">
      <calculatedColumnFormula>+Tabla13[[#This Row],[Física 
(E)]]/Tabla13[[#This Row],[Física
(C)]]</calculatedColumnFormula>
    </tableColumn>
    <tableColumn id="8" xr3:uid="{00000000-0010-0000-0100-000008000000}" name="Financiero _x000a_(%) _x000a_H=F/D" dataDxfId="9">
      <calculatedColumnFormula>+Tabla13[[#This Row],[Financiera 
 (F)]]/Tabla13[[#This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view="pageBreakPreview" topLeftCell="A48" zoomScaleNormal="100" zoomScaleSheetLayoutView="100" workbookViewId="0">
      <selection activeCell="D54" sqref="D54"/>
    </sheetView>
  </sheetViews>
  <sheetFormatPr baseColWidth="10" defaultColWidth="11.44140625" defaultRowHeight="14.4" x14ac:dyDescent="0.3"/>
  <cols>
    <col min="1" max="1" width="23" style="5" customWidth="1"/>
    <col min="2" max="3" width="12.6640625" style="5" customWidth="1"/>
    <col min="4" max="4" width="13.6640625" style="5" bestFit="1" customWidth="1"/>
    <col min="5" max="10" width="12.6640625" style="5" customWidth="1"/>
    <col min="11" max="11" width="12.5546875" style="5" bestFit="1" customWidth="1"/>
    <col min="12" max="12" width="13.6640625" bestFit="1" customWidth="1"/>
  </cols>
  <sheetData>
    <row r="1" spans="1:11" ht="21.6" thickBot="1" x14ac:dyDescent="0.35">
      <c r="A1" s="17"/>
      <c r="B1" s="78" t="s">
        <v>65</v>
      </c>
      <c r="C1" s="79"/>
      <c r="D1" s="79"/>
      <c r="E1" s="79"/>
      <c r="F1" s="79"/>
      <c r="G1" s="79"/>
      <c r="H1" s="79"/>
      <c r="I1" s="79"/>
      <c r="J1" s="80"/>
      <c r="K1" s="1"/>
    </row>
    <row r="2" spans="1:11" ht="21.6" thickBot="1" x14ac:dyDescent="0.35">
      <c r="A2" s="18"/>
      <c r="B2" s="81" t="s">
        <v>0</v>
      </c>
      <c r="C2" s="82"/>
      <c r="D2" s="81" t="s">
        <v>1</v>
      </c>
      <c r="E2" s="82"/>
      <c r="F2" s="82"/>
      <c r="G2" s="82"/>
      <c r="H2" s="83"/>
      <c r="I2" s="2" t="s">
        <v>2</v>
      </c>
      <c r="J2" s="3" t="s">
        <v>3</v>
      </c>
      <c r="K2" s="1"/>
    </row>
    <row r="3" spans="1:11" ht="21.6" thickBot="1" x14ac:dyDescent="0.35">
      <c r="A3" s="19"/>
      <c r="B3" s="84" t="s">
        <v>4</v>
      </c>
      <c r="C3" s="85"/>
      <c r="D3" s="84"/>
      <c r="E3" s="85"/>
      <c r="F3" s="85"/>
      <c r="G3" s="85"/>
      <c r="H3" s="86"/>
      <c r="I3" s="20"/>
      <c r="J3" s="21"/>
      <c r="K3" s="1"/>
    </row>
    <row r="4" spans="1:11" x14ac:dyDescent="0.3">
      <c r="A4" s="87"/>
      <c r="B4" s="88"/>
      <c r="C4" s="88"/>
      <c r="D4" s="89"/>
      <c r="E4" s="89"/>
      <c r="F4" s="89"/>
      <c r="G4" s="89"/>
      <c r="H4" s="89"/>
      <c r="I4" s="88"/>
      <c r="J4" s="90"/>
      <c r="K4" s="1"/>
    </row>
    <row r="5" spans="1:11" ht="3" customHeight="1" x14ac:dyDescent="0.3">
      <c r="A5" s="75"/>
      <c r="B5" s="76"/>
      <c r="C5" s="76"/>
      <c r="D5" s="76"/>
      <c r="E5" s="76"/>
      <c r="F5" s="76"/>
      <c r="G5" s="76"/>
      <c r="H5" s="76"/>
      <c r="I5" s="76"/>
      <c r="J5" s="77"/>
      <c r="K5" s="1"/>
    </row>
    <row r="6" spans="1:11" ht="15.6" x14ac:dyDescent="0.3">
      <c r="A6" s="50" t="s">
        <v>63</v>
      </c>
      <c r="B6" s="51"/>
      <c r="C6" s="51"/>
      <c r="D6" s="51"/>
      <c r="E6" s="51"/>
      <c r="F6" s="51"/>
      <c r="G6" s="51"/>
      <c r="H6" s="51"/>
      <c r="I6" s="51"/>
      <c r="J6" s="52"/>
      <c r="K6" s="1"/>
    </row>
    <row r="7" spans="1:11" ht="15.6" x14ac:dyDescent="0.3">
      <c r="A7" s="58" t="s">
        <v>5</v>
      </c>
      <c r="B7" s="59"/>
      <c r="C7" s="59"/>
      <c r="D7" s="59"/>
      <c r="E7" s="59"/>
      <c r="F7" s="59"/>
      <c r="G7" s="59"/>
      <c r="H7" s="59"/>
      <c r="I7" s="59"/>
      <c r="J7" s="60"/>
      <c r="K7" s="1"/>
    </row>
    <row r="8" spans="1:11" s="23" customFormat="1" x14ac:dyDescent="0.3">
      <c r="A8" s="30" t="s">
        <v>6</v>
      </c>
      <c r="B8" s="57" t="s">
        <v>48</v>
      </c>
      <c r="C8" s="57"/>
      <c r="D8" s="57"/>
      <c r="E8" s="57"/>
      <c r="F8" s="57"/>
      <c r="G8" s="57"/>
      <c r="H8" s="57"/>
      <c r="I8" s="57"/>
      <c r="J8" s="57"/>
      <c r="K8" s="22"/>
    </row>
    <row r="9" spans="1:11" s="23" customFormat="1" x14ac:dyDescent="0.3">
      <c r="A9" s="31" t="s">
        <v>35</v>
      </c>
      <c r="B9" s="57" t="s">
        <v>49</v>
      </c>
      <c r="C9" s="57"/>
      <c r="D9" s="57"/>
      <c r="E9" s="57"/>
      <c r="F9" s="57"/>
      <c r="G9" s="57"/>
      <c r="H9" s="57"/>
      <c r="I9" s="57"/>
      <c r="J9" s="57"/>
      <c r="K9" s="22"/>
    </row>
    <row r="10" spans="1:11" s="23" customFormat="1" x14ac:dyDescent="0.3">
      <c r="A10" s="31" t="s">
        <v>36</v>
      </c>
      <c r="B10" s="57" t="s">
        <v>50</v>
      </c>
      <c r="C10" s="57"/>
      <c r="D10" s="57"/>
      <c r="E10" s="57"/>
      <c r="F10" s="57"/>
      <c r="G10" s="57"/>
      <c r="H10" s="57"/>
      <c r="I10" s="57"/>
      <c r="J10" s="57"/>
      <c r="K10" s="22"/>
    </row>
    <row r="11" spans="1:11" s="23" customFormat="1" ht="45" customHeight="1" x14ac:dyDescent="0.3">
      <c r="A11" s="30" t="s">
        <v>7</v>
      </c>
      <c r="B11" s="49" t="s">
        <v>51</v>
      </c>
      <c r="C11" s="49"/>
      <c r="D11" s="49"/>
      <c r="E11" s="49"/>
      <c r="F11" s="49"/>
      <c r="G11" s="49"/>
      <c r="H11" s="49"/>
      <c r="I11" s="49"/>
      <c r="J11" s="49"/>
      <c r="K11" s="24"/>
    </row>
    <row r="12" spans="1:11" s="23" customFormat="1" ht="42.75" customHeight="1" x14ac:dyDescent="0.3">
      <c r="A12" s="30" t="s">
        <v>8</v>
      </c>
      <c r="B12" s="49" t="s">
        <v>52</v>
      </c>
      <c r="C12" s="49"/>
      <c r="D12" s="49"/>
      <c r="E12" s="49"/>
      <c r="F12" s="49"/>
      <c r="G12" s="49"/>
      <c r="H12" s="49"/>
      <c r="I12" s="49"/>
      <c r="J12" s="49"/>
      <c r="K12" s="24"/>
    </row>
    <row r="13" spans="1:11" ht="15.6" x14ac:dyDescent="0.3">
      <c r="A13" s="50" t="s">
        <v>9</v>
      </c>
      <c r="B13" s="51"/>
      <c r="C13" s="51"/>
      <c r="D13" s="51"/>
      <c r="E13" s="51"/>
      <c r="F13" s="51"/>
      <c r="G13" s="51"/>
      <c r="H13" s="51"/>
      <c r="I13" s="51"/>
      <c r="J13" s="52"/>
    </row>
    <row r="14" spans="1:11" ht="27.75" customHeight="1" x14ac:dyDescent="0.3">
      <c r="A14" s="32" t="s">
        <v>10</v>
      </c>
      <c r="B14" s="27">
        <v>3</v>
      </c>
      <c r="C14" s="91" t="s">
        <v>68</v>
      </c>
      <c r="D14" s="91"/>
      <c r="E14" s="91"/>
      <c r="F14" s="91"/>
      <c r="G14" s="91"/>
      <c r="H14" s="91"/>
      <c r="I14" s="91"/>
      <c r="J14" s="91"/>
    </row>
    <row r="15" spans="1:11" ht="26.25" customHeight="1" x14ac:dyDescent="0.3">
      <c r="A15" s="32" t="s">
        <v>11</v>
      </c>
      <c r="B15" s="28">
        <v>3.3</v>
      </c>
      <c r="C15" s="74" t="s">
        <v>69</v>
      </c>
      <c r="D15" s="74"/>
      <c r="E15" s="74"/>
      <c r="F15" s="74"/>
      <c r="G15" s="74"/>
      <c r="H15" s="74"/>
      <c r="I15" s="74"/>
      <c r="J15" s="74"/>
    </row>
    <row r="16" spans="1:11" ht="32.25" customHeight="1" x14ac:dyDescent="0.3">
      <c r="A16" s="32" t="s">
        <v>12</v>
      </c>
      <c r="B16" s="29" t="s">
        <v>53</v>
      </c>
      <c r="C16" s="74" t="s">
        <v>70</v>
      </c>
      <c r="D16" s="74"/>
      <c r="E16" s="74"/>
      <c r="F16" s="74"/>
      <c r="G16" s="74"/>
      <c r="H16" s="74"/>
      <c r="I16" s="74"/>
      <c r="J16" s="74"/>
    </row>
    <row r="17" spans="1:13" ht="15.6" x14ac:dyDescent="0.3">
      <c r="A17" s="50" t="s">
        <v>13</v>
      </c>
      <c r="B17" s="51"/>
      <c r="C17" s="51"/>
      <c r="D17" s="51"/>
      <c r="E17" s="51"/>
      <c r="F17" s="51"/>
      <c r="G17" s="51"/>
      <c r="H17" s="51"/>
      <c r="I17" s="51"/>
      <c r="J17" s="52"/>
    </row>
    <row r="18" spans="1:13" ht="29.25" customHeight="1" x14ac:dyDescent="0.3">
      <c r="A18" s="32" t="s">
        <v>14</v>
      </c>
      <c r="B18" s="49" t="s">
        <v>54</v>
      </c>
      <c r="C18" s="49"/>
      <c r="D18" s="49"/>
      <c r="E18" s="49"/>
      <c r="F18" s="49"/>
      <c r="G18" s="49"/>
      <c r="H18" s="49"/>
      <c r="I18" s="49"/>
      <c r="J18" s="49"/>
    </row>
    <row r="19" spans="1:13" ht="72.75" customHeight="1" x14ac:dyDescent="0.3">
      <c r="A19" s="30" t="s">
        <v>15</v>
      </c>
      <c r="B19" s="49" t="s">
        <v>55</v>
      </c>
      <c r="C19" s="49"/>
      <c r="D19" s="49"/>
      <c r="E19" s="49"/>
      <c r="F19" s="49"/>
      <c r="G19" s="49"/>
      <c r="H19" s="49"/>
      <c r="I19" s="49"/>
      <c r="J19" s="49"/>
    </row>
    <row r="20" spans="1:13" ht="26.25" customHeight="1" x14ac:dyDescent="0.3">
      <c r="A20" s="30" t="s">
        <v>16</v>
      </c>
      <c r="B20" s="49" t="s">
        <v>56</v>
      </c>
      <c r="C20" s="49"/>
      <c r="D20" s="49"/>
      <c r="E20" s="49"/>
      <c r="F20" s="49"/>
      <c r="G20" s="49"/>
      <c r="H20" s="49"/>
      <c r="I20" s="49"/>
      <c r="J20" s="49"/>
    </row>
    <row r="21" spans="1:13" ht="69" customHeight="1" x14ac:dyDescent="0.3">
      <c r="A21" s="30" t="s">
        <v>37</v>
      </c>
      <c r="B21" s="49" t="s">
        <v>64</v>
      </c>
      <c r="C21" s="49"/>
      <c r="D21" s="49"/>
      <c r="E21" s="49"/>
      <c r="F21" s="49"/>
      <c r="G21" s="49"/>
      <c r="H21" s="49"/>
      <c r="I21" s="49"/>
      <c r="J21" s="49"/>
      <c r="K21" s="1"/>
    </row>
    <row r="22" spans="1:13" ht="15.6" x14ac:dyDescent="0.3">
      <c r="A22" s="50" t="s">
        <v>17</v>
      </c>
      <c r="B22" s="51"/>
      <c r="C22" s="51"/>
      <c r="D22" s="51"/>
      <c r="E22" s="51"/>
      <c r="F22" s="51"/>
      <c r="G22" s="51"/>
      <c r="H22" s="51"/>
      <c r="I22" s="51"/>
      <c r="J22" s="52"/>
    </row>
    <row r="23" spans="1:13" ht="15.6" x14ac:dyDescent="0.3">
      <c r="A23" s="58" t="s">
        <v>18</v>
      </c>
      <c r="B23" s="59"/>
      <c r="C23" s="59"/>
      <c r="D23" s="59"/>
      <c r="E23" s="59"/>
      <c r="F23" s="59"/>
      <c r="G23" s="59"/>
      <c r="H23" s="59"/>
      <c r="I23" s="59"/>
      <c r="J23" s="60"/>
      <c r="K23" s="1"/>
    </row>
    <row r="24" spans="1:13" ht="15" customHeight="1" x14ac:dyDescent="0.3">
      <c r="A24" s="69" t="s">
        <v>19</v>
      </c>
      <c r="B24" s="70"/>
      <c r="C24" s="71" t="s">
        <v>20</v>
      </c>
      <c r="D24" s="73"/>
      <c r="E24" s="73"/>
      <c r="F24" s="73" t="s">
        <v>21</v>
      </c>
      <c r="G24" s="73"/>
      <c r="H24" s="70"/>
      <c r="I24" s="71" t="s">
        <v>22</v>
      </c>
      <c r="J24" s="72"/>
    </row>
    <row r="25" spans="1:13" ht="15" customHeight="1" x14ac:dyDescent="0.3">
      <c r="A25" s="62">
        <v>1223200000</v>
      </c>
      <c r="B25" s="63"/>
      <c r="C25" s="66">
        <v>1223200000</v>
      </c>
      <c r="D25" s="67"/>
      <c r="E25" s="68"/>
      <c r="F25" s="66">
        <f>+H29+H33</f>
        <v>529610106.14999998</v>
      </c>
      <c r="G25" s="67"/>
      <c r="H25" s="68"/>
      <c r="I25" s="64">
        <f>+F25/C25</f>
        <v>0.43297098279103985</v>
      </c>
      <c r="J25" s="65"/>
      <c r="L25" s="36"/>
      <c r="M25" s="37"/>
    </row>
    <row r="26" spans="1:13" ht="15.6" x14ac:dyDescent="0.3">
      <c r="A26" s="58" t="s">
        <v>23</v>
      </c>
      <c r="B26" s="59"/>
      <c r="C26" s="59"/>
      <c r="D26" s="59"/>
      <c r="E26" s="59"/>
      <c r="F26" s="59"/>
      <c r="G26" s="59"/>
      <c r="H26" s="59"/>
      <c r="I26" s="59"/>
      <c r="J26" s="60"/>
      <c r="K26" s="1"/>
    </row>
    <row r="27" spans="1:13" x14ac:dyDescent="0.3">
      <c r="A27" s="4"/>
      <c r="B27"/>
      <c r="C27" s="46" t="s">
        <v>47</v>
      </c>
      <c r="D27" s="47"/>
      <c r="E27" s="46" t="s">
        <v>66</v>
      </c>
      <c r="F27" s="47"/>
      <c r="G27" s="46" t="s">
        <v>67</v>
      </c>
      <c r="H27" s="46"/>
      <c r="I27" s="46" t="s">
        <v>24</v>
      </c>
      <c r="J27" s="48"/>
      <c r="K27" s="1"/>
    </row>
    <row r="28" spans="1:13" ht="41.4" x14ac:dyDescent="0.3">
      <c r="A28" s="6" t="s">
        <v>25</v>
      </c>
      <c r="B28" s="7" t="s">
        <v>26</v>
      </c>
      <c r="C28" s="7" t="s">
        <v>38</v>
      </c>
      <c r="D28" s="7" t="s">
        <v>39</v>
      </c>
      <c r="E28" s="7" t="s">
        <v>41</v>
      </c>
      <c r="F28" s="7" t="s">
        <v>42</v>
      </c>
      <c r="G28" s="7" t="s">
        <v>43</v>
      </c>
      <c r="H28" s="7" t="s">
        <v>44</v>
      </c>
      <c r="I28" s="7" t="s">
        <v>45</v>
      </c>
      <c r="J28" s="8" t="s">
        <v>46</v>
      </c>
      <c r="K28" s="1"/>
    </row>
    <row r="29" spans="1:13" ht="48" x14ac:dyDescent="0.3">
      <c r="A29" s="26" t="s">
        <v>57</v>
      </c>
      <c r="B29" s="25" t="s">
        <v>58</v>
      </c>
      <c r="C29" s="40">
        <v>22975</v>
      </c>
      <c r="D29" s="40">
        <v>887343733.92999995</v>
      </c>
      <c r="E29" s="9">
        <f t="shared" ref="E29:E30" si="0">7198+7260</f>
        <v>14458</v>
      </c>
      <c r="F29" s="9">
        <f t="shared" ref="F29:F30" si="1">200051289+233251289</f>
        <v>433302578</v>
      </c>
      <c r="G29" s="9">
        <f t="shared" ref="G29:G30" si="2">7215+6958</f>
        <v>14173</v>
      </c>
      <c r="H29" s="9">
        <f t="shared" ref="H29:H30" si="3">187001234.37+224785336.69</f>
        <v>411786571.06</v>
      </c>
      <c r="I29" s="10">
        <f>+Tabla1[[#This Row],[Física 
(E)]]/Tabla1[[#This Row],[Física
(C)]]</f>
        <v>0.98028772997648361</v>
      </c>
      <c r="J29" s="41">
        <f>+Tabla1[[#This Row],[Financiera 
 (F)]]/Tabla1[[#This Row],[Financiera
(D)]]</f>
        <v>0.95034415202579292</v>
      </c>
      <c r="K29" s="1"/>
      <c r="L29" s="34"/>
    </row>
    <row r="30" spans="1:13" x14ac:dyDescent="0.3">
      <c r="A30" s="12"/>
      <c r="B30" s="13"/>
      <c r="C30" s="14"/>
      <c r="D30" s="15"/>
      <c r="E30" s="15"/>
      <c r="F30" s="15"/>
      <c r="G30" s="16"/>
      <c r="H30" s="15"/>
      <c r="I30" s="10"/>
      <c r="J30" s="11"/>
      <c r="K30" s="1"/>
    </row>
    <row r="31" spans="1:13" ht="14.4" customHeight="1" x14ac:dyDescent="0.3">
      <c r="A31" s="4"/>
      <c r="B31"/>
      <c r="C31" s="46" t="s">
        <v>47</v>
      </c>
      <c r="D31" s="47"/>
      <c r="E31" s="46" t="s">
        <v>66</v>
      </c>
      <c r="F31" s="47"/>
      <c r="G31" s="46" t="s">
        <v>67</v>
      </c>
      <c r="H31" s="46"/>
      <c r="I31" s="46" t="s">
        <v>24</v>
      </c>
      <c r="J31" s="48"/>
      <c r="K31" s="1"/>
    </row>
    <row r="32" spans="1:13" ht="41.4" x14ac:dyDescent="0.3">
      <c r="A32" s="6" t="s">
        <v>25</v>
      </c>
      <c r="B32" s="7" t="s">
        <v>26</v>
      </c>
      <c r="C32" s="7" t="s">
        <v>38</v>
      </c>
      <c r="D32" s="7" t="s">
        <v>39</v>
      </c>
      <c r="E32" s="7" t="s">
        <v>41</v>
      </c>
      <c r="F32" s="7" t="s">
        <v>42</v>
      </c>
      <c r="G32" s="7" t="s">
        <v>43</v>
      </c>
      <c r="H32" s="7" t="s">
        <v>44</v>
      </c>
      <c r="I32" s="7" t="s">
        <v>45</v>
      </c>
      <c r="J32" s="8" t="s">
        <v>46</v>
      </c>
      <c r="K32" s="1"/>
      <c r="L32" s="34"/>
    </row>
    <row r="33" spans="1:12" ht="48" x14ac:dyDescent="0.3">
      <c r="A33" s="26" t="s">
        <v>59</v>
      </c>
      <c r="B33" s="25" t="s">
        <v>60</v>
      </c>
      <c r="C33" s="40">
        <v>21784</v>
      </c>
      <c r="D33" s="35">
        <v>358843139.35000002</v>
      </c>
      <c r="E33" s="9">
        <f t="shared" ref="E33:E34" si="4">4676+5860</f>
        <v>10536</v>
      </c>
      <c r="F33" s="9">
        <f t="shared" ref="F33:F34" si="5">79487500+85535500</f>
        <v>165023000</v>
      </c>
      <c r="G33" s="9">
        <f t="shared" ref="G33:G34" si="6">5136+5061</f>
        <v>10197</v>
      </c>
      <c r="H33" s="9">
        <f t="shared" ref="H33:H34" si="7">73029672.14+44793862.95</f>
        <v>117823535.09</v>
      </c>
      <c r="I33" s="10">
        <f>+Tabla13[[#This Row],[Física 
(E)]]/Tabla13[[#This Row],[Física
(C)]]</f>
        <v>0.96782460136674264</v>
      </c>
      <c r="J33" s="41">
        <f>+Tabla13[[#This Row],[Financiera 
 (F)]]/Tabla13[[#This Row],[Financiera
(D)]]</f>
        <v>0.71398250601431312</v>
      </c>
      <c r="K33" s="1"/>
      <c r="L33" s="34"/>
    </row>
    <row r="34" spans="1:12" x14ac:dyDescent="0.3">
      <c r="A34" s="12"/>
      <c r="B34" s="13"/>
      <c r="C34" s="14"/>
      <c r="D34" s="15"/>
      <c r="E34" s="15"/>
      <c r="F34" s="15"/>
      <c r="G34" s="16"/>
      <c r="H34" s="15"/>
      <c r="I34" s="10"/>
      <c r="J34" s="11"/>
      <c r="K34" s="1"/>
      <c r="L34" s="34"/>
    </row>
    <row r="35" spans="1:12" ht="15.6" x14ac:dyDescent="0.3">
      <c r="A35" s="50" t="s">
        <v>27</v>
      </c>
      <c r="B35" s="51"/>
      <c r="C35" s="51"/>
      <c r="D35" s="51"/>
      <c r="E35" s="51"/>
      <c r="F35" s="51"/>
      <c r="G35" s="51"/>
      <c r="H35" s="51"/>
      <c r="I35" s="51"/>
      <c r="J35" s="52"/>
      <c r="K35" s="1"/>
      <c r="L35" s="34"/>
    </row>
    <row r="36" spans="1:12" ht="15.6" x14ac:dyDescent="0.3">
      <c r="A36" s="58" t="s">
        <v>28</v>
      </c>
      <c r="B36" s="59"/>
      <c r="C36" s="59"/>
      <c r="D36" s="59"/>
      <c r="E36" s="59"/>
      <c r="F36" s="59"/>
      <c r="G36" s="59"/>
      <c r="H36" s="59"/>
      <c r="I36" s="59"/>
      <c r="J36" s="60"/>
      <c r="K36" s="1"/>
      <c r="L36" s="34"/>
    </row>
    <row r="37" spans="1:12" ht="25.5" customHeight="1" x14ac:dyDescent="0.3">
      <c r="A37" s="33" t="s">
        <v>29</v>
      </c>
      <c r="B37" s="61" t="s">
        <v>57</v>
      </c>
      <c r="C37" s="61"/>
      <c r="D37" s="61"/>
      <c r="E37" s="61"/>
      <c r="F37" s="61"/>
      <c r="G37" s="61"/>
      <c r="H37" s="61"/>
      <c r="I37" s="61"/>
      <c r="J37" s="61"/>
      <c r="K37" s="1"/>
    </row>
    <row r="38" spans="1:12" ht="50.4" customHeight="1" x14ac:dyDescent="0.3">
      <c r="A38" s="33" t="s">
        <v>30</v>
      </c>
      <c r="B38" s="61" t="s">
        <v>61</v>
      </c>
      <c r="C38" s="61"/>
      <c r="D38" s="61"/>
      <c r="E38" s="61"/>
      <c r="F38" s="61"/>
      <c r="G38" s="61"/>
      <c r="H38" s="61"/>
      <c r="I38" s="61"/>
      <c r="J38" s="61"/>
    </row>
    <row r="39" spans="1:12" ht="172.8" customHeight="1" x14ac:dyDescent="0.3">
      <c r="A39" s="33" t="s">
        <v>31</v>
      </c>
      <c r="B39" s="92" t="s">
        <v>71</v>
      </c>
      <c r="C39" s="92"/>
      <c r="D39" s="92"/>
      <c r="E39" s="92"/>
      <c r="F39" s="92"/>
      <c r="G39" s="92"/>
      <c r="H39" s="92"/>
      <c r="I39" s="92"/>
      <c r="J39" s="92"/>
    </row>
    <row r="40" spans="1:12" ht="36.6" customHeight="1" x14ac:dyDescent="0.3">
      <c r="A40" s="33" t="s">
        <v>32</v>
      </c>
      <c r="B40" s="92" t="s">
        <v>72</v>
      </c>
      <c r="C40" s="92"/>
      <c r="D40" s="92"/>
      <c r="E40" s="92"/>
      <c r="F40" s="92"/>
      <c r="G40" s="92"/>
      <c r="H40" s="92"/>
      <c r="I40" s="92"/>
      <c r="J40" s="92"/>
    </row>
    <row r="41" spans="1:12" ht="17.25" customHeight="1" x14ac:dyDescent="0.3">
      <c r="A41" s="43"/>
      <c r="B41" s="44"/>
      <c r="C41" s="44"/>
      <c r="D41" s="44"/>
      <c r="E41" s="44"/>
      <c r="F41" s="44"/>
      <c r="G41" s="44"/>
      <c r="H41" s="44"/>
      <c r="I41" s="44"/>
      <c r="J41" s="45"/>
    </row>
    <row r="42" spans="1:12" ht="25.5" customHeight="1" x14ac:dyDescent="0.3">
      <c r="A42" s="33" t="s">
        <v>29</v>
      </c>
      <c r="B42" s="49" t="s">
        <v>59</v>
      </c>
      <c r="C42" s="49"/>
      <c r="D42" s="49"/>
      <c r="E42" s="49"/>
      <c r="F42" s="49"/>
      <c r="G42" s="49"/>
      <c r="H42" s="49"/>
      <c r="I42" s="49"/>
      <c r="J42" s="49"/>
    </row>
    <row r="43" spans="1:12" ht="57.75" customHeight="1" x14ac:dyDescent="0.3">
      <c r="A43" s="33" t="s">
        <v>30</v>
      </c>
      <c r="B43" s="42" t="s">
        <v>62</v>
      </c>
      <c r="C43" s="42"/>
      <c r="D43" s="42"/>
      <c r="E43" s="42"/>
      <c r="F43" s="42"/>
      <c r="G43" s="42"/>
      <c r="H43" s="42"/>
      <c r="I43" s="42"/>
      <c r="J43" s="42"/>
    </row>
    <row r="44" spans="1:12" ht="252" customHeight="1" x14ac:dyDescent="0.3">
      <c r="A44" s="33" t="s">
        <v>31</v>
      </c>
      <c r="B44" s="92" t="s">
        <v>73</v>
      </c>
      <c r="C44" s="92"/>
      <c r="D44" s="92"/>
      <c r="E44" s="92"/>
      <c r="F44" s="92"/>
      <c r="G44" s="92"/>
      <c r="H44" s="92"/>
      <c r="I44" s="92"/>
      <c r="J44" s="92"/>
    </row>
    <row r="45" spans="1:12" s="39" customFormat="1" ht="240.6" customHeight="1" x14ac:dyDescent="0.3">
      <c r="A45" s="38" t="s">
        <v>32</v>
      </c>
      <c r="B45" s="92" t="s">
        <v>74</v>
      </c>
      <c r="C45" s="92"/>
      <c r="D45" s="92"/>
      <c r="E45" s="92"/>
      <c r="F45" s="92"/>
      <c r="G45" s="92"/>
      <c r="H45" s="92"/>
      <c r="I45" s="92"/>
      <c r="J45" s="92"/>
      <c r="K45" s="5"/>
    </row>
    <row r="46" spans="1:12" ht="15.6" x14ac:dyDescent="0.3">
      <c r="A46" s="50" t="s">
        <v>33</v>
      </c>
      <c r="B46" s="51"/>
      <c r="C46" s="51"/>
      <c r="D46" s="51"/>
      <c r="E46" s="51"/>
      <c r="F46" s="51"/>
      <c r="G46" s="51"/>
      <c r="H46" s="51"/>
      <c r="I46" s="51"/>
      <c r="J46" s="52"/>
    </row>
    <row r="47" spans="1:12" ht="18.75" customHeight="1" x14ac:dyDescent="0.3">
      <c r="A47" s="53" t="s">
        <v>34</v>
      </c>
      <c r="B47" s="54"/>
      <c r="C47" s="54"/>
      <c r="D47" s="54"/>
      <c r="E47" s="54"/>
      <c r="F47" s="54"/>
      <c r="G47" s="54"/>
      <c r="H47" s="54"/>
      <c r="I47" s="54"/>
      <c r="J47" s="55"/>
      <c r="K47" s="1"/>
    </row>
    <row r="48" spans="1:12" ht="200.4" customHeight="1" x14ac:dyDescent="0.3">
      <c r="A48" s="93" t="s">
        <v>75</v>
      </c>
      <c r="B48" s="94"/>
      <c r="C48" s="94"/>
      <c r="D48" s="94"/>
      <c r="E48" s="94"/>
      <c r="F48" s="94"/>
      <c r="G48" s="94"/>
      <c r="H48" s="94"/>
      <c r="I48" s="94"/>
      <c r="J48" s="95"/>
    </row>
    <row r="49" spans="1:10" ht="27.75" customHeight="1" x14ac:dyDescent="0.3">
      <c r="A49" s="97" t="s">
        <v>40</v>
      </c>
      <c r="B49" s="97"/>
      <c r="C49" s="97"/>
      <c r="D49" s="97"/>
      <c r="E49" s="97"/>
      <c r="F49" s="97"/>
      <c r="G49" s="97"/>
      <c r="H49" s="97"/>
      <c r="I49" s="96"/>
      <c r="J49" s="96"/>
    </row>
    <row r="50" spans="1:10" ht="30.75" customHeight="1" x14ac:dyDescent="0.3">
      <c r="A50" s="56"/>
      <c r="B50" s="56"/>
      <c r="C50" s="56"/>
      <c r="D50" s="56"/>
      <c r="E50" s="56"/>
      <c r="F50" s="56"/>
      <c r="G50" s="56"/>
      <c r="H50" s="56"/>
    </row>
  </sheetData>
  <mergeCells count="57">
    <mergeCell ref="A49:H50"/>
    <mergeCell ref="C15:J15"/>
    <mergeCell ref="A5:J5"/>
    <mergeCell ref="A6:J6"/>
    <mergeCell ref="A7:J7"/>
    <mergeCell ref="B1:J1"/>
    <mergeCell ref="B2:C2"/>
    <mergeCell ref="D2:H2"/>
    <mergeCell ref="B3:C3"/>
    <mergeCell ref="D3:H3"/>
    <mergeCell ref="A4:J4"/>
    <mergeCell ref="B8:J8"/>
    <mergeCell ref="B11:J11"/>
    <mergeCell ref="B12:J12"/>
    <mergeCell ref="A13:J13"/>
    <mergeCell ref="C14:J14"/>
    <mergeCell ref="C16:J16"/>
    <mergeCell ref="A17:J17"/>
    <mergeCell ref="B18:J18"/>
    <mergeCell ref="B19:J19"/>
    <mergeCell ref="B20:J20"/>
    <mergeCell ref="A22:J22"/>
    <mergeCell ref="A23:J23"/>
    <mergeCell ref="A24:B24"/>
    <mergeCell ref="I24:J24"/>
    <mergeCell ref="C24:E24"/>
    <mergeCell ref="F24:H24"/>
    <mergeCell ref="C27:D27"/>
    <mergeCell ref="G27:H27"/>
    <mergeCell ref="I27:J27"/>
    <mergeCell ref="C25:E25"/>
    <mergeCell ref="F25:H25"/>
    <mergeCell ref="E27:F27"/>
    <mergeCell ref="A46:J46"/>
    <mergeCell ref="A47:J47"/>
    <mergeCell ref="A48:J48"/>
    <mergeCell ref="B9:J9"/>
    <mergeCell ref="B10:J10"/>
    <mergeCell ref="B21:J21"/>
    <mergeCell ref="A35:J35"/>
    <mergeCell ref="A36:J36"/>
    <mergeCell ref="B37:J37"/>
    <mergeCell ref="B38:J38"/>
    <mergeCell ref="B39:J39"/>
    <mergeCell ref="B40:J40"/>
    <mergeCell ref="A25:B25"/>
    <mergeCell ref="I25:J25"/>
    <mergeCell ref="A26:J26"/>
    <mergeCell ref="B43:J43"/>
    <mergeCell ref="B44:J44"/>
    <mergeCell ref="B45:J45"/>
    <mergeCell ref="A41:J41"/>
    <mergeCell ref="C31:D31"/>
    <mergeCell ref="E31:F31"/>
    <mergeCell ref="G31:H31"/>
    <mergeCell ref="I31:J31"/>
    <mergeCell ref="B42:J42"/>
  </mergeCells>
  <phoneticPr fontId="21" type="noConversion"/>
  <dataValidations count="16">
    <dataValidation allowBlank="1" showInputMessage="1" showErrorMessage="1" prompt="Monto ejecutado en el trimestre" sqref="H34 H32 H28 H30" xr:uid="{00000000-0002-0000-0000-000000000000}"/>
    <dataValidation allowBlank="1" showInputMessage="1" showErrorMessage="1" prompt="Meta alcanzada en el trimestre" sqref="G32:G34 G28 G30" xr:uid="{00000000-0002-0000-0000-000001000000}"/>
    <dataValidation allowBlank="1" showInputMessage="1" showErrorMessage="1" prompt="Monto presupuestado para el producto" sqref="G29:H29 F28:F29 E29 D30:F30 F32:F33 E33 H33 D28 D32 D34:F34" xr:uid="{00000000-0002-0000-0000-000002000000}"/>
    <dataValidation allowBlank="1" showInputMessage="1" showErrorMessage="1" prompt="Meta anual del indicador" sqref="E28 C28:C30 E32 C32:C34 D29" xr:uid="{00000000-0002-0000-0000-000003000000}"/>
    <dataValidation allowBlank="1" showInputMessage="1" showErrorMessage="1" prompt="Nombre del indicador" sqref="B28:B30 B32:B34" xr:uid="{00000000-0002-0000-0000-000004000000}"/>
    <dataValidation allowBlank="1" showInputMessage="1" showErrorMessage="1" prompt="Nombre de cada producto" sqref="A28:A30 A32:A34"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48:A49 I48:J49 B48:H48" xr:uid="{00000000-0002-0000-0000-000008000000}"/>
    <dataValidation allowBlank="1" showInputMessage="1" showErrorMessage="1" prompt="De existir desvío, explicar razones." sqref="B40:J40 B45:J45" xr:uid="{00000000-0002-0000-0000-000009000000}"/>
    <dataValidation allowBlank="1" showInputMessage="1" showErrorMessage="1" prompt="1. Describir lo plasmado en el presupuesto_x000a_2. Describir lo alcanzado en términos financieros y de producción " sqref="B39:J39 B44:J44" xr:uid="{00000000-0002-0000-0000-00000A000000}"/>
    <dataValidation allowBlank="1" showInputMessage="1" showErrorMessage="1" prompt="¿En qué consiste el producto? su objetivo" sqref="B38:J38 B43:J43" xr:uid="{00000000-0002-0000-0000-00000B000000}"/>
    <dataValidation allowBlank="1" showInputMessage="1" showErrorMessage="1" prompt="Nombre del producto" sqref="B37:J37 B42:J42"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51" right="0.17" top="0.48" bottom="0.3" header="0.3" footer="0.3"/>
  <pageSetup scale="72"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E0AF9DBA7A53945945264BD5B81A3B2" ma:contentTypeVersion="14" ma:contentTypeDescription="Crear nuevo documento." ma:contentTypeScope="" ma:versionID="f806febbb596763db6909b2d46ed4b94">
  <xsd:schema xmlns:xsd="http://www.w3.org/2001/XMLSchema" xmlns:xs="http://www.w3.org/2001/XMLSchema" xmlns:p="http://schemas.microsoft.com/office/2006/metadata/properties" xmlns:ns2="2c51f773-6855-442a-9d8f-d7d2a06753d3" xmlns:ns3="623c0869-6168-490b-aa3f-ba68fcfdf1cd" targetNamespace="http://schemas.microsoft.com/office/2006/metadata/properties" ma:root="true" ma:fieldsID="ebea922034603d0cd15a11dc4a759c6d" ns2:_="" ns3:_="">
    <xsd:import namespace="2c51f773-6855-442a-9d8f-d7d2a06753d3"/>
    <xsd:import namespace="623c0869-6168-490b-aa3f-ba68fcfdf1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usuario"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51f773-6855-442a-9d8f-d7d2a06753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364190c0-c46e-4c61-8fd2-a093c57d075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usuario" ma:index="19"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3c0869-6168-490b-aa3f-ba68fcfdf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a8b0b8a-b006-4a82-a087-91f0f32bcb48}" ma:internalName="TaxCatchAll" ma:showField="CatchAllData" ma:web="623c0869-6168-490b-aa3f-ba68fcfdf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3c0869-6168-490b-aa3f-ba68fcfdf1cd" xsi:nil="true"/>
    <lcf76f155ced4ddcb4097134ff3c332f xmlns="2c51f773-6855-442a-9d8f-d7d2a06753d3">
      <Terms xmlns="http://schemas.microsoft.com/office/infopath/2007/PartnerControls"/>
    </lcf76f155ced4ddcb4097134ff3c332f>
    <usuario xmlns="2c51f773-6855-442a-9d8f-d7d2a06753d3">
      <UserInfo>
        <DisplayName/>
        <AccountId xsi:nil="true"/>
        <AccountType/>
      </UserInfo>
    </usuario>
  </documentManagement>
</p:properties>
</file>

<file path=customXml/itemProps1.xml><?xml version="1.0" encoding="utf-8"?>
<ds:datastoreItem xmlns:ds="http://schemas.openxmlformats.org/officeDocument/2006/customXml" ds:itemID="{AB1D6553-5B0A-446C-9ACF-72CEA9DFF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51f773-6855-442a-9d8f-d7d2a06753d3"/>
    <ds:schemaRef ds:uri="623c0869-6168-490b-aa3f-ba68fcfdf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2516E-F080-416F-AEDF-97711F5C635D}">
  <ds:schemaRefs>
    <ds:schemaRef ds:uri="http://schemas.microsoft.com/sharepoint/v3/contenttype/forms"/>
  </ds:schemaRefs>
</ds:datastoreItem>
</file>

<file path=customXml/itemProps3.xml><?xml version="1.0" encoding="utf-8"?>
<ds:datastoreItem xmlns:ds="http://schemas.openxmlformats.org/officeDocument/2006/customXml" ds:itemID="{1785DB1F-8CA1-45D6-A510-FB5D5225B466}">
  <ds:schemaRefs>
    <ds:schemaRef ds:uri="http://schemas.microsoft.com/office/2006/documentManagement/types"/>
    <ds:schemaRef ds:uri="http://www.w3.org/XML/1998/namespace"/>
    <ds:schemaRef ds:uri="2c51f773-6855-442a-9d8f-d7d2a06753d3"/>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623c0869-6168-490b-aa3f-ba68fcfdf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Nicole Espaillat A.</dc:creator>
  <cp:lastModifiedBy>Minerba Martínez</cp:lastModifiedBy>
  <cp:lastPrinted>2026-07-15T22:32:10Z</cp:lastPrinted>
  <dcterms:created xsi:type="dcterms:W3CDTF">2021-03-22T15:50:10Z</dcterms:created>
  <dcterms:modified xsi:type="dcterms:W3CDTF">2026-07-15T23:00:32Z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0x010100DE0AF9DBA7A53945945264BD5B81A3B2</vt:lpwstr>
  </property>
  <property fmtid="{D5CDD505-2E9C-101B-9397-08002B2CF9AE}" pid="3" name="Order">
    <vt:r8>6345200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